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020" windowHeight="104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<sst xmlns="http://schemas.openxmlformats.org/spreadsheetml/2006/main" count="526" uniqueCount="294">
  <si>
    <t>Расчет стоимости</t>
  </si>
  <si>
    <t>Плановая сумма</t>
  </si>
  <si>
    <t>Всего:</t>
  </si>
  <si>
    <t>х</t>
  </si>
  <si>
    <t>Фактические расходы за отчетный период (в рублях)</t>
  </si>
  <si>
    <t>Остаток средств (руб.)</t>
  </si>
  <si>
    <t>№№ п/п</t>
  </si>
  <si>
    <t>Фактический расчет стоимости</t>
  </si>
  <si>
    <t>Сумма расхода в отчетном периоде</t>
  </si>
  <si>
    <r>
      <t xml:space="preserve">Всего расходов </t>
    </r>
    <r>
      <rPr>
        <sz val="10"/>
        <rFont val="Times New Roman"/>
        <family val="1"/>
      </rPr>
      <t xml:space="preserve">(сумма нарастающим итогом с начала реализации проекта) </t>
    </r>
    <r>
      <rPr>
        <b/>
        <sz val="11"/>
        <rFont val="Times New Roman"/>
        <family val="1"/>
      </rPr>
      <t>(руб.)</t>
    </r>
  </si>
  <si>
    <t>ИТОГО по мероприятию:</t>
  </si>
  <si>
    <t>Х</t>
  </si>
  <si>
    <t>ВСЕГО по мероприятиям:</t>
  </si>
  <si>
    <t>Итого по группе видов расходов:</t>
  </si>
  <si>
    <r>
      <t xml:space="preserve">Информация по расходам: наименование поставщика товаров или услуг, наименование и реквизиты документов </t>
    </r>
    <r>
      <rPr>
        <sz val="10"/>
        <rFont val="Times New Roman"/>
        <family val="1"/>
      </rPr>
      <t>(дата и номер)</t>
    </r>
    <r>
      <rPr>
        <b/>
        <sz val="11"/>
        <rFont val="Times New Roman"/>
        <family val="1"/>
      </rPr>
      <t xml:space="preserve">, подтверждающих расходы </t>
    </r>
    <r>
      <rPr>
        <sz val="10"/>
        <rFont val="Times New Roman"/>
        <family val="1"/>
      </rPr>
      <t xml:space="preserve">(договор/счет, товарная накладная/товарный чек, акт выполненных работ, расчетная ведомость, авиа и ж/д билеты, авансовые отчеты и др.) </t>
    </r>
    <r>
      <rPr>
        <b/>
        <sz val="11"/>
        <rFont val="Times New Roman"/>
        <family val="1"/>
      </rPr>
      <t xml:space="preserve">и платежного документа </t>
    </r>
    <r>
      <rPr>
        <sz val="11"/>
        <rFont val="Times New Roman"/>
        <family val="1"/>
      </rPr>
      <t>(дата и номер)</t>
    </r>
  </si>
  <si>
    <r>
      <t xml:space="preserve">Даты документов, подтверждающих расходы </t>
    </r>
    <r>
      <rPr>
        <sz val="10"/>
        <rFont val="Times New Roman"/>
        <family val="1"/>
      </rPr>
      <t>(товарной накладной, акта выполненных работ, расчетной ведомости, авансовых отчетов)</t>
    </r>
  </si>
  <si>
    <t xml:space="preserve">Пояснительная записка к Финансовому отчету о целевом использовании гранта </t>
  </si>
  <si>
    <t xml:space="preserve">Заявлено в Расшифровке расходов, предусмотренных за счет гранта на выполнение мероприятий проекта </t>
  </si>
  <si>
    <t xml:space="preserve">Порядковый номер группы видов расходов Бюджета проекта </t>
  </si>
  <si>
    <t>Сводная таблица по группам видов расходов Бюджета проекта</t>
  </si>
  <si>
    <t xml:space="preserve"> по Договору № 01-03-43п-2018.17/2 от 03.04.2019 г.</t>
  </si>
  <si>
    <t xml:space="preserve">______________________ (С.В. Мерзляков)     </t>
  </si>
  <si>
    <t xml:space="preserve">                 (подпись)          </t>
  </si>
  <si>
    <t>М.П.</t>
  </si>
  <si>
    <t>Организация и проведение семинаров для исполнителей и соисполнителей проекта с приглашением специалистов (п.3 комплексного плана мероприятий проекта)</t>
  </si>
  <si>
    <t>Оплата услуг привлеченных специалистов за проведение семинаров-практикумов, включая страховые взносы</t>
  </si>
  <si>
    <t>600 руб./час х 2 часа х 3 раза * 1,271</t>
  </si>
  <si>
    <t>Организация работы кабинета   психолого- педагогической помощи (п.4 комплексного плана мероприятий проекта)</t>
  </si>
  <si>
    <t xml:space="preserve">Стол </t>
  </si>
  <si>
    <t>3004 руб. х 15 шт.</t>
  </si>
  <si>
    <t>Кресло</t>
  </si>
  <si>
    <t>2123 руб. х 2 шт.</t>
  </si>
  <si>
    <t>Стул</t>
  </si>
  <si>
    <t>786 руб. х 20 шт.</t>
  </si>
  <si>
    <t>Стол журнальный</t>
  </si>
  <si>
    <t>2174 руб. х 1 шт.</t>
  </si>
  <si>
    <t>Стол эргономичный</t>
  </si>
  <si>
    <t>4636 руб. х 1 шт.</t>
  </si>
  <si>
    <t>Компьютер с сборе</t>
  </si>
  <si>
    <t>50000 руб. х 1 шт.</t>
  </si>
  <si>
    <t>Шкаф (стеллаж)</t>
  </si>
  <si>
    <t>4913 руб. х 1 шт.</t>
  </si>
  <si>
    <t>Шкаф полузакрытый</t>
  </si>
  <si>
    <t>6151 руб. х 1 шт.</t>
  </si>
  <si>
    <t>Шкаф для одежды</t>
  </si>
  <si>
    <t>8634 руб. х 1 шт.</t>
  </si>
  <si>
    <t xml:space="preserve">Доска - флипчарт магнитно маркерная  </t>
  </si>
  <si>
    <t>13330 руб. х 1 шт.</t>
  </si>
  <si>
    <t>Экран проекционный, матовый на треноге</t>
  </si>
  <si>
    <t>7529 руб. х 1 шт.</t>
  </si>
  <si>
    <t>Проектор</t>
  </si>
  <si>
    <t>37191 руб. х 1 шт.</t>
  </si>
  <si>
    <t>МФУ лазерное цветное</t>
  </si>
  <si>
    <t>25551 руб. х 1 шт.</t>
  </si>
  <si>
    <t>Оплата услуг привлеченных специалистов, включая страховые взносы</t>
  </si>
  <si>
    <t>400 руб./час х 2,5 часа х 6 раз х 1,271</t>
  </si>
  <si>
    <t>400 руб./час х 17 часов  х 1,271</t>
  </si>
  <si>
    <t>Реализация обучающей программы «Волонтёрский урок» (п.5 комплексного плана мероприятий проекта)</t>
  </si>
  <si>
    <t>Заправка картриджа</t>
  </si>
  <si>
    <t>250 руб. х 4 раза</t>
  </si>
  <si>
    <t xml:space="preserve">Бумага </t>
  </si>
  <si>
    <t>250 руб. х 15 шт.</t>
  </si>
  <si>
    <t xml:space="preserve">Призы </t>
  </si>
  <si>
    <t>500 руб. х 43 шт.</t>
  </si>
  <si>
    <t>Фотобумага</t>
  </si>
  <si>
    <t>513 руб. х 3 шт.</t>
  </si>
  <si>
    <t>Реализация проектной работы по сохранению памяти о воинах-интернационалистах «Книга памяти» (п.6 комплексного плана мероприятий проекта)</t>
  </si>
  <si>
    <t>Типографские услуги по изданию «Книги памяти» (по договору с соответствующей организацией (типографией)</t>
  </si>
  <si>
    <t>315 руб. х 100 экз.</t>
  </si>
  <si>
    <t>Интеллектуальная игра «Минута» по истории родного края  (п.10 комплексного плана мероприятий проекта)</t>
  </si>
  <si>
    <t>Памятные подарки (призы) детям</t>
  </si>
  <si>
    <t>200 руб. х 20 шт.</t>
  </si>
  <si>
    <t>Дипломы</t>
  </si>
  <si>
    <t>15 руб. х 20 шт.</t>
  </si>
  <si>
    <t>Реализация  проекта по изучению и исследованию малой Родины «Не исчезнет моя деревня» (п.11 комплексного плана мероприятий проекта)</t>
  </si>
  <si>
    <t>Ноутбук</t>
  </si>
  <si>
    <t>40000 руб. х 1 шт.</t>
  </si>
  <si>
    <t>МФУ струйное</t>
  </si>
  <si>
    <t>20000 руб. х 1 шт.</t>
  </si>
  <si>
    <t>Цифровой фотоаппарат</t>
  </si>
  <si>
    <t>25000 руб. х 1 шт.</t>
  </si>
  <si>
    <t>250 руб. х 2 шт.</t>
  </si>
  <si>
    <t>513 руб. х 1 шт.</t>
  </si>
  <si>
    <t>Приобретение методических материалов</t>
  </si>
  <si>
    <t>500 руб. х 2 шт.</t>
  </si>
  <si>
    <t>Набор инвентаря для полевых исследований</t>
  </si>
  <si>
    <t>1700 руб. х 1 шт.</t>
  </si>
  <si>
    <t>Печать сборника -  книги о деревнях Киясовского района (по дог. с юр. лицом)</t>
  </si>
  <si>
    <t>60 руб. х 100 экз.</t>
  </si>
  <si>
    <t>Реализация  программы «Мира не узнаешь, не зная края своего»  по  изучению родного края  (п.12 комплексного плана мероприятий проекта)</t>
  </si>
  <si>
    <t>250 руб. х 9 шт.</t>
  </si>
  <si>
    <t>Бумага А3 чертежная</t>
  </si>
  <si>
    <t>450 руб. х 3 шт.</t>
  </si>
  <si>
    <t>Бумага А3 ксероксная</t>
  </si>
  <si>
    <t>Гуашь</t>
  </si>
  <si>
    <t>390 руб. х 5 шт.</t>
  </si>
  <si>
    <t>37192 руб. х 1 шт.</t>
  </si>
  <si>
    <t>6296 руб. х 3 шт.</t>
  </si>
  <si>
    <t>420 руб. х 43 шт.</t>
  </si>
  <si>
    <t>Грамоты</t>
  </si>
  <si>
    <t>20 руб. х 43 шт.</t>
  </si>
  <si>
    <t>Поездки в г. Ижевск  в музей-заповедник «Лудорвай», музей М.Т. Калашникова, музей-усадьбу Г.А. Кулаковой (п.13 комплексного плана мероприятий проекта)</t>
  </si>
  <si>
    <t>Приобретение билетов на посещение музея-заповедника «Лудорвай», музея М.Т. Калашникова, музея-усадьбы Г.А Кулаковой</t>
  </si>
  <si>
    <t>50 руб. х 22 билета х 3 музея</t>
  </si>
  <si>
    <t>Участие в реализации проекта  «Марафон добрых дел» (п.15 комплексного плана мероприятий проекта)</t>
  </si>
  <si>
    <t>Швейная машинка бытовая</t>
  </si>
  <si>
    <t>5942 руб. х 10 шт.</t>
  </si>
  <si>
    <t>Лобзик электрический</t>
  </si>
  <si>
    <t>1826 руб. х 10 шт.</t>
  </si>
  <si>
    <t>Станок шлифовальный</t>
  </si>
  <si>
    <t>5070 руб. х 10 шт.</t>
  </si>
  <si>
    <t>Доска обрезная</t>
  </si>
  <si>
    <t>6000 руб. х 10 куб.</t>
  </si>
  <si>
    <t>Сатин</t>
  </si>
  <si>
    <t>150 руб. х 205 м.</t>
  </si>
  <si>
    <t>Краска по дереву</t>
  </si>
  <si>
    <t xml:space="preserve">250 руб. х 16 банок </t>
  </si>
  <si>
    <t>Лопата</t>
  </si>
  <si>
    <t xml:space="preserve">Грабли </t>
  </si>
  <si>
    <t>Совок</t>
  </si>
  <si>
    <t>120 руб. х 10 шт.</t>
  </si>
  <si>
    <t>Секатор</t>
  </si>
  <si>
    <t>360 руб. х 10 шт.</t>
  </si>
  <si>
    <t>Семена цветов</t>
  </si>
  <si>
    <t>17 руб. х 200 п.</t>
  </si>
  <si>
    <t>Удобрения комплексные</t>
  </si>
  <si>
    <t>20 кг. х 19 руб.</t>
  </si>
  <si>
    <t>Организация волонтерской деятельности по пропаганде здорового образа жизни (п.17 комплексного плана мероприятий проекта)</t>
  </si>
  <si>
    <t>250 руб. х 1 раз.</t>
  </si>
  <si>
    <t>Мячи футбольные</t>
  </si>
  <si>
    <t>8 шт. х 1000 руб.</t>
  </si>
  <si>
    <t>Мячи волейбольные</t>
  </si>
  <si>
    <t>Шахматы</t>
  </si>
  <si>
    <t>43 шт. х 500 руб.</t>
  </si>
  <si>
    <t>Районный фестиваль волонтёрских отрядов «Зажигай, волонтер!» (п.18 комплексного плана мероприятий проекта)</t>
  </si>
  <si>
    <t>200 руб. х 30 шт.</t>
  </si>
  <si>
    <t>Участие несовершеннолетних в межрайонной профильной лагерной  смене   «Рука к руке» (п.19 комплексного плана мероприятий проекта)</t>
  </si>
  <si>
    <t>Питание детей (по договору с юр. лицом)</t>
  </si>
  <si>
    <t>200 руб. х 45 чел. х 6 дней</t>
  </si>
  <si>
    <t>Изготовление футболки с логотипом смены (по договору с юр. лицом)</t>
  </si>
  <si>
    <t>400 руб. х 45 шт.</t>
  </si>
  <si>
    <t>Изготовление бейсболки с логотипом смены (по договору с юр. лицом)</t>
  </si>
  <si>
    <t>300 руб. х 45 шт.</t>
  </si>
  <si>
    <t>Палатка 4-хместная</t>
  </si>
  <si>
    <t>6000 руб. х 13 шт.</t>
  </si>
  <si>
    <t>200 руб. х 45 шт.</t>
  </si>
  <si>
    <t>Реализация спортивно-туристической программы «Школа безопасности» (п.20 комплексного плана мероприятий проекта)</t>
  </si>
  <si>
    <t>Страховочные системы</t>
  </si>
  <si>
    <t>2000 руб. х 6 шт.</t>
  </si>
  <si>
    <t>Усы самостраховки</t>
  </si>
  <si>
    <t>390 руб. х 12 шт.</t>
  </si>
  <si>
    <t xml:space="preserve">Карабины </t>
  </si>
  <si>
    <t>900 руб. х 28 шт.</t>
  </si>
  <si>
    <t>Рюкзаки</t>
  </si>
  <si>
    <t>3300 руб. х 10 шт.</t>
  </si>
  <si>
    <t>Компас жидкостный</t>
  </si>
  <si>
    <t>240 руб. х 3 шт.</t>
  </si>
  <si>
    <t>4102 руб. х 3 шт.</t>
  </si>
  <si>
    <t>Спусковое устройство</t>
  </si>
  <si>
    <t>740 руб. х 6 шт.</t>
  </si>
  <si>
    <t xml:space="preserve">Каска </t>
  </si>
  <si>
    <t>248 руб. х 6 шт.</t>
  </si>
  <si>
    <t>Жимар</t>
  </si>
  <si>
    <t>1700 руб. х 4 шт.</t>
  </si>
  <si>
    <t>Веревка</t>
  </si>
  <si>
    <t>85 руб. х 150 м</t>
  </si>
  <si>
    <t>Коврик туристический</t>
  </si>
  <si>
    <t>600 руб. х 10 шт.</t>
  </si>
  <si>
    <t>Спальник</t>
  </si>
  <si>
    <t>1820 руб. х 10 шт.</t>
  </si>
  <si>
    <t>Ремонтный набор</t>
  </si>
  <si>
    <t>500 руб. х 1 комп.</t>
  </si>
  <si>
    <t>Котел</t>
  </si>
  <si>
    <t>1000 руб. х 2 шт.</t>
  </si>
  <si>
    <t>Ножовка</t>
  </si>
  <si>
    <t>500 руб. х 1 шт.</t>
  </si>
  <si>
    <t>Топор</t>
  </si>
  <si>
    <t>600 руб. х 1 шт.</t>
  </si>
  <si>
    <t>300 руб. х 1 шт.</t>
  </si>
  <si>
    <t>Районный туристический слёт «Мы – будущее России!»  (п.21 комплексного плана мероприятий проекта)</t>
  </si>
  <si>
    <t>150 руб. х 45 шт.</t>
  </si>
  <si>
    <t>20 руб. х 45 шт.</t>
  </si>
  <si>
    <t>100 руб. х  45 чел.</t>
  </si>
  <si>
    <t>Военизированные игры «Лазертаг», «Пейнтбол» (п.22 комплексного плана мероприятий проекта)</t>
  </si>
  <si>
    <t>Приобретение билетов на игру «Пейнтбол»</t>
  </si>
  <si>
    <t>800 руб. х 22 билета х 2 выезда</t>
  </si>
  <si>
    <t>Соревнования по хоккею с командой участников локальных войн, по мини-футболу с командой призывников  (п.23 комплексного плана мероприятий проекта)</t>
  </si>
  <si>
    <t>Клюшка хоккейная</t>
  </si>
  <si>
    <t>500 руб. х 14 шт.</t>
  </si>
  <si>
    <t>Мяч для хоккея на льду</t>
  </si>
  <si>
    <t>430 руб. х 2 шт.</t>
  </si>
  <si>
    <t>Хоккейные ворота для хоккея с мячом</t>
  </si>
  <si>
    <t>14300 руб. х 2 шт.</t>
  </si>
  <si>
    <t>270 руб. х 25 шт.</t>
  </si>
  <si>
    <t>20 руб. х 25 шт.</t>
  </si>
  <si>
    <t>Районный  фестиваль  молодых семей «Союз родных сердец» (п.24 комплексного плана мероприятий проекта)</t>
  </si>
  <si>
    <t>480 руб. х 25 шт.</t>
  </si>
  <si>
    <t>30 руб. х 25 шт.</t>
  </si>
  <si>
    <t>Посещение Русского  драматического театра (г. Ижевск) (п.25 комплексного плана мероприятий проекта)</t>
  </si>
  <si>
    <t>Приобретение билетов на посещение Русского драматического театра и просмотра спектакля</t>
  </si>
  <si>
    <t>500 руб. х 22 шт.</t>
  </si>
  <si>
    <t>Итоговый районный семейный фестиваль «Счастливы вместе» (п.26 комплексного плана мероприятий проекта)</t>
  </si>
  <si>
    <t>Оказание услуг Центра удмуртской культуры в д. Карамас - Пельга (по договору с юр. лицом)</t>
  </si>
  <si>
    <t>150 руб. х 120 чел.</t>
  </si>
  <si>
    <t>450 руб. х 43 шт.</t>
  </si>
  <si>
    <t>Ткань (сатин)</t>
  </si>
  <si>
    <t>290 руб. х 5 м.</t>
  </si>
  <si>
    <t>Пряжа</t>
  </si>
  <si>
    <t>120 руб. х 5 шт.</t>
  </si>
  <si>
    <t>Нитки х/б</t>
  </si>
  <si>
    <t>390 руб. х  5 наборов</t>
  </si>
  <si>
    <t xml:space="preserve">Фетр </t>
  </si>
  <si>
    <t>20 руб. х 5 м.</t>
  </si>
  <si>
    <t>Фотоальбом</t>
  </si>
  <si>
    <t>400 руб. х 43 шт.</t>
  </si>
  <si>
    <t>518,80 руб. х 5 шт.</t>
  </si>
  <si>
    <t>Фоторамка со стеклом</t>
  </si>
  <si>
    <t>150 руб. х 43 шт.</t>
  </si>
  <si>
    <t>Создание портфолио достижений семей, отражающих успехи   несовершеннолетних целевой группы (п.27 комплексного плана мероприятий проекта)</t>
  </si>
  <si>
    <t>Фотоаппарат</t>
  </si>
  <si>
    <t>Папка накопитель</t>
  </si>
  <si>
    <t>163 руб. х 43 шт.</t>
  </si>
  <si>
    <t>Файлы</t>
  </si>
  <si>
    <t>112 руб. х 43 упаковки</t>
  </si>
  <si>
    <t>513 руб. х 5 шт.</t>
  </si>
  <si>
    <t>Подготовка и тиражирование  информационно- методического сборника для специалистов (п.28 комплексного плана мероприятий проекта)</t>
  </si>
  <si>
    <t>Тиражирование сборника (по договору с типографией)</t>
  </si>
  <si>
    <t>400 руб. х 200 шт.</t>
  </si>
  <si>
    <t>Итоговое мероприятие  - районный семинар «Рука к руке» (п.29 комплексного плана мероприятий проекта)</t>
  </si>
  <si>
    <t>250 руб. х 5 шт.</t>
  </si>
  <si>
    <t>Заправка картриджа цветного принтера</t>
  </si>
  <si>
    <t>1300 руб. х 2 шт.</t>
  </si>
  <si>
    <t>источник бесперебойного питания</t>
  </si>
  <si>
    <t>флеш карта</t>
  </si>
  <si>
    <t>Глава муниципального образования «Киясовский район»</t>
  </si>
  <si>
    <t>Перераспределение по письму от 29.07.2019г. № 1205 и ответа Фонда от 02.08.2019г. № 732-07-МГ</t>
  </si>
  <si>
    <t>Наименование мероприятия / вид расходов</t>
  </si>
  <si>
    <t>3674 руб х 1 шт</t>
  </si>
  <si>
    <t>ООО "ЛидерСнаб", Договор №2285ЛС от 04.12.19, Счет-фактура (УПД) №5870 от 04.12.2019, п/п №11589 от 09.12.2019</t>
  </si>
  <si>
    <t>Карта памяти</t>
  </si>
  <si>
    <t>1080 руб. х 1 шт.</t>
  </si>
  <si>
    <t>ИП Красноперова Светлана Николаевна, Дог.№31 от 16.10.19, ТН №195 от 16.10.2019, п/п от 23.10.2019 №9751</t>
  </si>
  <si>
    <t>ООО "ПрофЛЕС+" Договор №58 от 20.09.2019, ТН №41 от 26.09.2019., п/п от23.09.2019 №8497</t>
  </si>
  <si>
    <t>ИП Оксаненко Елена Игоревна, договор №52 от 30.09.2019, счет №52 от 30.09.2019, ТН №79 от 29.11.2019, п/п от 17.10.2019 №9615</t>
  </si>
  <si>
    <t>БУ УБ "РМЦ "Психолог-плюс"; Договор  об оказании платных методических и социально-психологических услуг № 17 от 28.05.2019 г.; Акт выполненых объемов услуг по договору № 17 от 28.05.2019 г.; Платежное поручение № 4685 от 03.12.2019 г.</t>
  </si>
  <si>
    <t>Карта памяти Micro SDXC 64 Gb</t>
  </si>
  <si>
    <t>789 руб. Х 1 шт.</t>
  </si>
  <si>
    <t xml:space="preserve">ИП Красноперова С.Н.; Договор б/н от 02.12.2019 г.;Товарная накладная № 219 от 02.12.2019 г.; Счет № 219 от 02.12.2019 г.; Платежное поручение № 4679 от 04.12.2019 г.             </t>
  </si>
  <si>
    <t>USB Card reader</t>
  </si>
  <si>
    <t>Светильник настольный</t>
  </si>
  <si>
    <t>2772 руб. х 1 шт.</t>
  </si>
  <si>
    <t xml:space="preserve">ИП Красноперова С.Н.; Договор б/н от 06.12.2019 г.;Товарная накладная № 223 от 06.12.2019 г.; Счет № 223 от 06.12.2019 г.; Платежное поручение № 5480 от 28.12.2019 г.             </t>
  </si>
  <si>
    <t>Коврик Nova для оптической мыши</t>
  </si>
  <si>
    <t>420 руб. х 3 шт.</t>
  </si>
  <si>
    <t>Вешалка стойка</t>
  </si>
  <si>
    <t>950 руб. х 2 шт.</t>
  </si>
  <si>
    <t>ООО "Техника Дом Комфорт"; Договор № П/06.12/1 от 06.12.2019 г.; Счет-фактура (УПД) №262 от 18.12.2019 г.; Счет на оплату № 162 от 06.12.2019 г.; Платежное поручение № 4769 от 09.12.2019 г.</t>
  </si>
  <si>
    <t>Тепловая пушка ТЭПК-300К</t>
  </si>
  <si>
    <t>2499,5 руб. х 2 шт.</t>
  </si>
  <si>
    <t>ООО "Техника Дом Комфорт"; Договор № П/03.12/1 от 03.12.2019 г.; Счет-фактура (УПД) №264 от 18.12.2019 г.; Счет на оплату № 157 от 03.12.2019 г.; Платежное поручение № 4694 от 05.12.2019 г.</t>
  </si>
  <si>
    <t>ИП Гусманова Ф.Г.; Договор купли-продажи № б/н от 11.12.2019 г.;Спецификация-Приложение № 1 к договору б/н от 11.12.2019 г.; Товарная накладная от 11.12.2019 г.;Счет на оплату № 149 от 11.12.2019 г., Платежное поручение № 4923 от 12.12.2019 г.</t>
  </si>
  <si>
    <t>10 руб. х 30 шт.</t>
  </si>
  <si>
    <t>ИП Красноперова С.Н.; Договор № б/н от 14.11.2019 г.; Товарная накладная № 220 от 14.11.2019 г.; Счет № 220 от 14.11.2019 г., Платежное поручение № 4678 от 03.12.2019 г.</t>
  </si>
  <si>
    <t>ИП Болонкина Ю.С.; Договор розничной купли-продажи от 09.12.2019 г.; Товарная накладная № 954 от 09.12.2019 г.; Счет на оплату № 1115 от 09.12.2019 г.; Платежное поручение № 4894 от 12.12.2019 г.;                                       ИП Гусманова Ф.Г.  Договор купли-продажи от 11.12.2019 г.; Спецификация-Приложение 1 к договору от 11.12.2019 г.; Счет на оплату № 155 от 11.12.2019 г.; Товарная накладная № б/н от 11.12.2019 г. Платежное поручение № 4893 от 12.12.2019 г.</t>
  </si>
  <si>
    <t>09.12.2019 11.12.2019</t>
  </si>
  <si>
    <t>Термос 3 л.</t>
  </si>
  <si>
    <t>2499,50 руб. х 2 шт.</t>
  </si>
  <si>
    <t>ООО "Техника Дом Комфорт"; Договор № П/02.12/1 от 02.12.2019 г.; Счет-фактура (УПД) № 265 от 18.12.2019 г.; Счет на оплату № 158 от 02.12.2019 г.; Платежное поручение № 4695 от 05.12.2019 г.</t>
  </si>
  <si>
    <t>Термопот 4 л.</t>
  </si>
  <si>
    <t>4751 руб. х 1 шт.</t>
  </si>
  <si>
    <t>ООО "Техника Дом Комфорт"; Договор № П/04.12/1 от 04.12.2019 г.; Счет-фактура (УПД) № 263 от 18.12.2019 г.; Счет на оплату № 159 от 04.12.2019 г.; Платежное поручение № 4693 от 05.12.2019 г.</t>
  </si>
  <si>
    <t>500 руб. х 22 билета</t>
  </si>
  <si>
    <t>ИП Тринеев А.Н.; Договор оказания услуг № б/н от 27.09.2019 г.; акт выполненых работ к договору  оказания услуг № б/н от 27.09. 2019 г.; Платежное поручение № 4012 от 09.10.2019 г.</t>
  </si>
  <si>
    <t>ИП Гусманова Ф.Г.; Договор купли-продажи № б/н от 13.11.2019 г.; Приложение №1 к договору № б/н от 13.11.2019 г.; Товарная накладная № б/н от 29.11.2019 г.;Счет на оплату № 120 от 13.11.2019 г.; Платежное поручение № 4526 от 13.11.2019 г.                                ИП Гусманова Ф.Г.; Договор купли-продажи № б/н от 12.11.2019 г.; Спецификация- приложение № 1 к договору №б/н от 12.11.2019г.; Товарная накладная № б/н от 29.11.2019 г.; Счет на оплату № 119 от 12.11.2019 г.; Платежное поручение № 4520 от 13.11.2019 г.; ИП Гусманова Ф.Г.; Договор купли-продажи № б/н от 14.11.2019 г.; Спецификация- приложение № 1 к договору № б/н от 14.11.2019 г.; Товарная накладная № б/н от 29.11.2019 г.; Счет на оплату № 121 от 14.11.2019 г.; Платежное поручение № 4542 от 14.11.2019 г.</t>
  </si>
  <si>
    <t>ИП Красноперова С.Н.; Договор № б/н от 29.10.2019 г.; Товарная накладная № 204 от 11.11.2019 г.; Счет № 204 от 29.10.2019 г., Платежное поручение № 4527 от 13.11.2019 г.</t>
  </si>
  <si>
    <t>Чернила EPSON (комплект 4 цвета)</t>
  </si>
  <si>
    <t>600 руб. х 3 шт.</t>
  </si>
  <si>
    <t>ИП Красноперова С.Н.; Договор № б/н от 09.12.2019 г; Товарная накладная № 224 от 09.12.2019 г.; Счет № 224 от 09.12.2019 г.; Платежное поручение № 4921 от 13.12.2019 г.</t>
  </si>
  <si>
    <t>Фотобумага Jet Print глянц.</t>
  </si>
  <si>
    <t>550 руб. х 2 шт.</t>
  </si>
  <si>
    <t>Фотобумага Jet Print глянцевая эконом</t>
  </si>
  <si>
    <t>Удлинитель USB 1.8 м.</t>
  </si>
  <si>
    <t>680 руб. х 2 шт</t>
  </si>
  <si>
    <t>110 руб х 2 шт.</t>
  </si>
  <si>
    <t>Кабель принтер-компьютер 3 м.</t>
  </si>
  <si>
    <t>Набор для магнитно-маркерной флипчарт доски</t>
  </si>
  <si>
    <t>1785 руб. х 1 шт.</t>
  </si>
  <si>
    <t>ИП Красноперова С.Н.; Договор № б/н от 10.12.2019 г; Товарная накладная № 225 от 10.12.2019 г.; Счет № 225 от 10.12.2019 г.; Платежное поручение № 4922 от 13.12.2019 г.; Платежное поручение № 5070 от 19.12.2019 г.</t>
  </si>
  <si>
    <t>Папка на резинке ЕК</t>
  </si>
  <si>
    <t>100 руб. х 5 шт.</t>
  </si>
  <si>
    <t>(за отчетный период с 1 октября 2019 года по 31 декабря 2019 года)</t>
  </si>
  <si>
    <t>20 руб. х 119 пак.</t>
  </si>
  <si>
    <t>600 руб. х 2 часа х 2 раза</t>
  </si>
  <si>
    <t>Перераспределение по письму к отчету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</si>
</sst>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4" fontId="1" fillId="0" borderId="10" xfId="0" applyNumberFormat="1" applyFont="1" applyBorder="1" applyAlignment="1">
      <alignment horizontal="right" wrapText="1"/>
    </xf>
    <xf numFmtId="14" fontId="7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3" xfId="0" applyNumberFormat="1" applyFon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3" fontId="8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wrapText="1"/>
    </xf>
    <xf numFmtId="3" fontId="1" fillId="0" borderId="0" xfId="0" applyNumberFormat="1" applyFont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3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3" fontId="7" fillId="0" borderId="0" xfId="0" applyNumberFormat="1" applyFont="1" applyAlignment="1">
      <alignment wrapText="1"/>
    </xf>
    <xf numFmtId="0" fontId="1" fillId="33" borderId="10" xfId="0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wrapText="1"/>
    </xf>
    <xf numFmtId="0" fontId="7" fillId="33" borderId="0" xfId="0" applyFont="1" applyFill="1" applyAlignment="1">
      <alignment wrapText="1"/>
    </xf>
    <xf numFmtId="3" fontId="7" fillId="33" borderId="0" xfId="0" applyNumberFormat="1" applyFont="1" applyFill="1" applyAlignment="1">
      <alignment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4" fontId="8" fillId="0" borderId="10" xfId="0" applyNumberFormat="1" applyFont="1" applyBorder="1" applyAlignment="1">
      <alignment horizontal="right" wrapText="1"/>
    </xf>
    <xf numFmtId="14" fontId="1" fillId="33" borderId="10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48" fillId="0" borderId="0" xfId="0" applyFont="1" applyAlignment="1">
      <alignment wrapText="1"/>
    </xf>
    <xf numFmtId="0" fontId="1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2"/>
  <sheetViews>
    <sheetView tabSelected="1" zoomScale="80" zoomScaleNormal="80" zoomScalePageLayoutView="0" workbookViewId="0" topLeftCell="A163">
      <selection activeCell="I195" sqref="I195:I206"/>
    </sheetView>
  </sheetViews>
  <sheetFormatPr defaultColWidth="8.875" defaultRowHeight="12.75"/>
  <cols>
    <col min="1" max="1" width="6.25390625" style="26" customWidth="1"/>
    <col min="2" max="2" width="25.00390625" style="26" customWidth="1"/>
    <col min="3" max="3" width="17.125" style="26" customWidth="1"/>
    <col min="4" max="5" width="13.125" style="26" customWidth="1"/>
    <col min="6" max="6" width="16.375" style="26" customWidth="1"/>
    <col min="7" max="7" width="37.625" style="26" customWidth="1"/>
    <col min="8" max="8" width="17.375" style="26" customWidth="1"/>
    <col min="9" max="9" width="11.00390625" style="26" customWidth="1"/>
    <col min="10" max="10" width="12.875" style="26" customWidth="1"/>
    <col min="11" max="11" width="11.25390625" style="26" customWidth="1"/>
    <col min="12" max="14" width="8.875" style="26" customWidth="1"/>
    <col min="15" max="16384" width="8.875" style="26" customWidth="1"/>
  </cols>
  <sheetData>
    <row r="1" ht="15.75">
      <c r="I1" s="27"/>
    </row>
    <row r="2" spans="1:11" ht="19.5" customHeight="1">
      <c r="A2" s="73" t="s">
        <v>16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9.5" customHeight="1">
      <c r="A3" s="77" t="s">
        <v>20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9.5" customHeight="1">
      <c r="A4" s="77" t="s">
        <v>290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29.25" customHeight="1">
      <c r="A5" s="74" t="s">
        <v>17</v>
      </c>
      <c r="B5" s="75"/>
      <c r="C5" s="75"/>
      <c r="D5" s="75"/>
      <c r="E5" s="76"/>
      <c r="F5" s="74" t="s">
        <v>4</v>
      </c>
      <c r="G5" s="75"/>
      <c r="H5" s="75"/>
      <c r="I5" s="75"/>
      <c r="J5" s="78" t="s">
        <v>9</v>
      </c>
      <c r="K5" s="78" t="s">
        <v>5</v>
      </c>
    </row>
    <row r="6" spans="1:11" ht="150.75" customHeight="1">
      <c r="A6" s="4" t="s">
        <v>6</v>
      </c>
      <c r="B6" s="7" t="s">
        <v>236</v>
      </c>
      <c r="C6" s="4" t="s">
        <v>0</v>
      </c>
      <c r="D6" s="4" t="s">
        <v>1</v>
      </c>
      <c r="E6" s="5" t="s">
        <v>18</v>
      </c>
      <c r="F6" s="2" t="s">
        <v>7</v>
      </c>
      <c r="G6" s="2" t="s">
        <v>14</v>
      </c>
      <c r="H6" s="5" t="s">
        <v>15</v>
      </c>
      <c r="I6" s="4" t="s">
        <v>8</v>
      </c>
      <c r="J6" s="79"/>
      <c r="K6" s="79"/>
    </row>
    <row r="7" spans="1:11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</row>
    <row r="8" spans="1:11" s="28" customFormat="1" ht="33.75" customHeight="1">
      <c r="A8" s="19">
        <v>1</v>
      </c>
      <c r="B8" s="68" t="s">
        <v>24</v>
      </c>
      <c r="C8" s="69"/>
      <c r="D8" s="69"/>
      <c r="E8" s="69"/>
      <c r="F8" s="69"/>
      <c r="G8" s="69"/>
      <c r="H8" s="69"/>
      <c r="I8" s="20"/>
      <c r="J8" s="20"/>
      <c r="K8" s="21"/>
    </row>
    <row r="9" spans="1:21" ht="131.25" customHeight="1">
      <c r="A9" s="9"/>
      <c r="B9" s="13" t="s">
        <v>25</v>
      </c>
      <c r="C9" s="13" t="s">
        <v>26</v>
      </c>
      <c r="D9" s="11">
        <v>4576</v>
      </c>
      <c r="E9" s="9">
        <v>5</v>
      </c>
      <c r="F9" s="10" t="s">
        <v>292</v>
      </c>
      <c r="G9" s="10" t="s">
        <v>244</v>
      </c>
      <c r="H9" s="15">
        <v>43613</v>
      </c>
      <c r="I9" s="17">
        <v>2400</v>
      </c>
      <c r="J9" s="17">
        <f>I9</f>
        <v>2400</v>
      </c>
      <c r="K9" s="17">
        <f>D9-J9</f>
        <v>2176</v>
      </c>
      <c r="M9" s="52"/>
      <c r="O9" s="64"/>
      <c r="P9" s="64"/>
      <c r="Q9" s="64"/>
      <c r="R9" s="64"/>
      <c r="S9" s="64"/>
      <c r="T9" s="64"/>
      <c r="U9" s="64"/>
    </row>
    <row r="10" spans="1:13" ht="15.75">
      <c r="A10" s="66" t="s">
        <v>10</v>
      </c>
      <c r="B10" s="67"/>
      <c r="C10" s="8" t="s">
        <v>11</v>
      </c>
      <c r="D10" s="24">
        <f>SUM(D9:D9)</f>
        <v>4576</v>
      </c>
      <c r="E10" s="8" t="s">
        <v>11</v>
      </c>
      <c r="F10" s="8" t="s">
        <v>11</v>
      </c>
      <c r="G10" s="8" t="s">
        <v>11</v>
      </c>
      <c r="H10" s="8" t="s">
        <v>11</v>
      </c>
      <c r="I10" s="24">
        <f>SUM(I9:I9)</f>
        <v>2400</v>
      </c>
      <c r="J10" s="24">
        <f>SUM(J9:J9)</f>
        <v>2400</v>
      </c>
      <c r="K10" s="24">
        <f>SUM(K9:K9)</f>
        <v>2176</v>
      </c>
      <c r="M10" s="52"/>
    </row>
    <row r="11" spans="1:13" s="28" customFormat="1" ht="15.75">
      <c r="A11" s="19">
        <v>2</v>
      </c>
      <c r="B11" s="68" t="s">
        <v>27</v>
      </c>
      <c r="C11" s="69"/>
      <c r="D11" s="69"/>
      <c r="E11" s="69"/>
      <c r="F11" s="69"/>
      <c r="G11" s="69"/>
      <c r="H11" s="69"/>
      <c r="I11" s="22"/>
      <c r="J11" s="22"/>
      <c r="K11" s="23"/>
      <c r="M11" s="52"/>
    </row>
    <row r="12" spans="1:14" ht="31.5">
      <c r="A12" s="9"/>
      <c r="B12" s="13" t="s">
        <v>28</v>
      </c>
      <c r="C12" s="13" t="s">
        <v>29</v>
      </c>
      <c r="D12" s="11">
        <v>45060</v>
      </c>
      <c r="E12" s="9">
        <v>10</v>
      </c>
      <c r="F12" s="13"/>
      <c r="G12" s="13"/>
      <c r="H12" s="15"/>
      <c r="I12" s="17">
        <v>0</v>
      </c>
      <c r="J12" s="17">
        <v>44850</v>
      </c>
      <c r="K12" s="17">
        <f>D12-J12</f>
        <v>210</v>
      </c>
      <c r="M12" s="52"/>
      <c r="N12" s="52"/>
    </row>
    <row r="13" spans="1:14" ht="15.75">
      <c r="A13" s="9"/>
      <c r="B13" s="13" t="s">
        <v>30</v>
      </c>
      <c r="C13" s="13" t="s">
        <v>31</v>
      </c>
      <c r="D13" s="11">
        <v>4246</v>
      </c>
      <c r="E13" s="9">
        <v>10</v>
      </c>
      <c r="F13" s="13"/>
      <c r="G13" s="13"/>
      <c r="H13" s="15"/>
      <c r="I13" s="17">
        <v>0</v>
      </c>
      <c r="J13" s="17">
        <v>4200</v>
      </c>
      <c r="K13" s="17">
        <f aca="true" t="shared" si="0" ref="K13:K26">D13-J13</f>
        <v>46</v>
      </c>
      <c r="M13" s="52"/>
      <c r="N13" s="52"/>
    </row>
    <row r="14" spans="1:14" ht="15.75">
      <c r="A14" s="9"/>
      <c r="B14" s="13" t="s">
        <v>32</v>
      </c>
      <c r="C14" s="13" t="s">
        <v>33</v>
      </c>
      <c r="D14" s="11">
        <v>15720</v>
      </c>
      <c r="E14" s="9">
        <v>10</v>
      </c>
      <c r="F14" s="13"/>
      <c r="G14" s="13"/>
      <c r="H14" s="15"/>
      <c r="I14" s="17">
        <v>0</v>
      </c>
      <c r="J14" s="17">
        <v>15600</v>
      </c>
      <c r="K14" s="17">
        <f t="shared" si="0"/>
        <v>120</v>
      </c>
      <c r="M14" s="52"/>
      <c r="N14" s="52"/>
    </row>
    <row r="15" spans="1:14" ht="15.75">
      <c r="A15" s="9"/>
      <c r="B15" s="13" t="s">
        <v>34</v>
      </c>
      <c r="C15" s="13" t="s">
        <v>35</v>
      </c>
      <c r="D15" s="11">
        <v>2174</v>
      </c>
      <c r="E15" s="9">
        <v>10</v>
      </c>
      <c r="F15" s="13"/>
      <c r="G15" s="13"/>
      <c r="H15" s="15"/>
      <c r="I15" s="17">
        <v>0</v>
      </c>
      <c r="J15" s="17">
        <v>2150</v>
      </c>
      <c r="K15" s="17">
        <f t="shared" si="0"/>
        <v>24</v>
      </c>
      <c r="M15" s="52"/>
      <c r="N15" s="52"/>
    </row>
    <row r="16" spans="1:14" ht="15.75">
      <c r="A16" s="9"/>
      <c r="B16" s="13" t="s">
        <v>36</v>
      </c>
      <c r="C16" s="13" t="s">
        <v>37</v>
      </c>
      <c r="D16" s="11">
        <v>4636</v>
      </c>
      <c r="E16" s="9">
        <v>10</v>
      </c>
      <c r="F16" s="13"/>
      <c r="G16" s="13"/>
      <c r="H16" s="15"/>
      <c r="I16" s="17">
        <v>0</v>
      </c>
      <c r="J16" s="17">
        <v>4610</v>
      </c>
      <c r="K16" s="17">
        <f t="shared" si="0"/>
        <v>26</v>
      </c>
      <c r="M16" s="52"/>
      <c r="N16" s="52"/>
    </row>
    <row r="17" spans="1:20" ht="31.5" customHeight="1">
      <c r="A17" s="9"/>
      <c r="B17" s="13" t="s">
        <v>38</v>
      </c>
      <c r="C17" s="13" t="s">
        <v>39</v>
      </c>
      <c r="D17" s="11">
        <v>50000</v>
      </c>
      <c r="E17" s="9">
        <v>4</v>
      </c>
      <c r="F17" s="13"/>
      <c r="G17" s="13"/>
      <c r="H17" s="15"/>
      <c r="I17" s="17">
        <v>0</v>
      </c>
      <c r="J17" s="17">
        <v>46500</v>
      </c>
      <c r="K17" s="17">
        <f t="shared" si="0"/>
        <v>3500</v>
      </c>
      <c r="M17" s="52"/>
      <c r="N17" s="52"/>
      <c r="P17" s="58"/>
      <c r="Q17" s="59"/>
      <c r="R17" s="59"/>
      <c r="S17" s="59"/>
      <c r="T17" s="59"/>
    </row>
    <row r="18" spans="1:14" ht="15.75">
      <c r="A18" s="9"/>
      <c r="B18" s="13" t="s">
        <v>40</v>
      </c>
      <c r="C18" s="13" t="s">
        <v>41</v>
      </c>
      <c r="D18" s="11">
        <v>4913</v>
      </c>
      <c r="E18" s="9">
        <v>10</v>
      </c>
      <c r="F18" s="13"/>
      <c r="G18" s="13"/>
      <c r="H18" s="15"/>
      <c r="I18" s="17">
        <v>0</v>
      </c>
      <c r="J18" s="17">
        <v>4900</v>
      </c>
      <c r="K18" s="17">
        <f t="shared" si="0"/>
        <v>13</v>
      </c>
      <c r="M18" s="52"/>
      <c r="N18" s="52"/>
    </row>
    <row r="19" spans="1:14" ht="15.75">
      <c r="A19" s="9"/>
      <c r="B19" s="13" t="s">
        <v>42</v>
      </c>
      <c r="C19" s="13" t="s">
        <v>43</v>
      </c>
      <c r="D19" s="11">
        <v>6151</v>
      </c>
      <c r="E19" s="9">
        <v>10</v>
      </c>
      <c r="F19" s="13"/>
      <c r="G19" s="13"/>
      <c r="H19" s="15"/>
      <c r="I19" s="17">
        <v>0</v>
      </c>
      <c r="J19" s="17">
        <v>6050</v>
      </c>
      <c r="K19" s="17">
        <f t="shared" si="0"/>
        <v>101</v>
      </c>
      <c r="M19" s="52"/>
      <c r="N19" s="52"/>
    </row>
    <row r="20" spans="1:14" ht="15.75">
      <c r="A20" s="9"/>
      <c r="B20" s="13" t="s">
        <v>44</v>
      </c>
      <c r="C20" s="13" t="s">
        <v>45</v>
      </c>
      <c r="D20" s="11">
        <v>8634</v>
      </c>
      <c r="E20" s="9">
        <v>10</v>
      </c>
      <c r="F20" s="13"/>
      <c r="G20" s="13"/>
      <c r="H20" s="15"/>
      <c r="I20" s="17">
        <v>0</v>
      </c>
      <c r="J20" s="17">
        <v>8605</v>
      </c>
      <c r="K20" s="17">
        <f t="shared" si="0"/>
        <v>29</v>
      </c>
      <c r="M20" s="52"/>
      <c r="N20" s="52"/>
    </row>
    <row r="21" spans="1:14" ht="31.5">
      <c r="A21" s="9"/>
      <c r="B21" s="13" t="s">
        <v>46</v>
      </c>
      <c r="C21" s="13" t="s">
        <v>47</v>
      </c>
      <c r="D21" s="11">
        <v>13330</v>
      </c>
      <c r="E21" s="9">
        <v>2</v>
      </c>
      <c r="F21" s="13"/>
      <c r="G21" s="13"/>
      <c r="H21" s="15"/>
      <c r="I21" s="17">
        <v>0</v>
      </c>
      <c r="J21" s="17">
        <v>13000</v>
      </c>
      <c r="K21" s="17">
        <f t="shared" si="0"/>
        <v>330</v>
      </c>
      <c r="M21" s="52"/>
      <c r="N21" s="52"/>
    </row>
    <row r="22" spans="1:14" ht="31.5">
      <c r="A22" s="9"/>
      <c r="B22" s="13" t="s">
        <v>48</v>
      </c>
      <c r="C22" s="13" t="s">
        <v>49</v>
      </c>
      <c r="D22" s="11">
        <v>7529</v>
      </c>
      <c r="E22" s="9">
        <v>4</v>
      </c>
      <c r="F22" s="13"/>
      <c r="G22" s="13"/>
      <c r="H22" s="15"/>
      <c r="I22" s="17">
        <v>0</v>
      </c>
      <c r="J22" s="17">
        <v>4700</v>
      </c>
      <c r="K22" s="17">
        <f t="shared" si="0"/>
        <v>2829</v>
      </c>
      <c r="M22" s="52"/>
      <c r="N22" s="52"/>
    </row>
    <row r="23" spans="1:14" ht="31.5">
      <c r="A23" s="9"/>
      <c r="B23" s="13" t="s">
        <v>50</v>
      </c>
      <c r="C23" s="13" t="s">
        <v>51</v>
      </c>
      <c r="D23" s="11">
        <v>37191</v>
      </c>
      <c r="E23" s="9">
        <v>4</v>
      </c>
      <c r="F23" s="13"/>
      <c r="G23" s="13"/>
      <c r="H23" s="15"/>
      <c r="I23" s="17">
        <v>0</v>
      </c>
      <c r="J23" s="17">
        <v>37000</v>
      </c>
      <c r="K23" s="17">
        <f t="shared" si="0"/>
        <v>191</v>
      </c>
      <c r="M23" s="52"/>
      <c r="N23" s="52"/>
    </row>
    <row r="24" spans="1:14" ht="30" customHeight="1">
      <c r="A24" s="9"/>
      <c r="B24" s="13" t="s">
        <v>52</v>
      </c>
      <c r="C24" s="13" t="s">
        <v>53</v>
      </c>
      <c r="D24" s="11">
        <v>25551</v>
      </c>
      <c r="E24" s="9">
        <v>4</v>
      </c>
      <c r="F24" s="13"/>
      <c r="G24" s="13"/>
      <c r="H24" s="15"/>
      <c r="I24" s="17">
        <v>0</v>
      </c>
      <c r="J24" s="17">
        <v>20950</v>
      </c>
      <c r="K24" s="17">
        <f t="shared" si="0"/>
        <v>4601</v>
      </c>
      <c r="M24" s="52"/>
      <c r="N24" s="52"/>
    </row>
    <row r="25" spans="1:14" ht="47.25">
      <c r="A25" s="12"/>
      <c r="B25" s="84" t="s">
        <v>54</v>
      </c>
      <c r="C25" s="13" t="s">
        <v>55</v>
      </c>
      <c r="D25" s="11">
        <v>7626</v>
      </c>
      <c r="E25" s="9">
        <v>5</v>
      </c>
      <c r="F25" s="14"/>
      <c r="G25" s="14"/>
      <c r="H25" s="16"/>
      <c r="I25" s="17">
        <v>0</v>
      </c>
      <c r="J25" s="17">
        <f aca="true" t="shared" si="1" ref="J25:J33">I25</f>
        <v>0</v>
      </c>
      <c r="K25" s="17">
        <f t="shared" si="0"/>
        <v>7626</v>
      </c>
      <c r="M25" s="52"/>
      <c r="N25" s="52"/>
    </row>
    <row r="26" spans="1:14" ht="31.5">
      <c r="A26" s="9"/>
      <c r="B26" s="85"/>
      <c r="C26" s="13" t="s">
        <v>56</v>
      </c>
      <c r="D26" s="11">
        <v>8643</v>
      </c>
      <c r="E26" s="9">
        <v>5</v>
      </c>
      <c r="F26" s="13"/>
      <c r="G26" s="13"/>
      <c r="H26" s="15"/>
      <c r="I26" s="17">
        <v>0</v>
      </c>
      <c r="J26" s="17">
        <f t="shared" si="1"/>
        <v>0</v>
      </c>
      <c r="K26" s="17">
        <f t="shared" si="0"/>
        <v>8643</v>
      </c>
      <c r="M26" s="52"/>
      <c r="N26" s="52"/>
    </row>
    <row r="27" spans="1:14" ht="15.75">
      <c r="A27" s="62"/>
      <c r="B27" s="70" t="s">
        <v>293</v>
      </c>
      <c r="C27" s="71"/>
      <c r="D27" s="11"/>
      <c r="E27" s="9"/>
      <c r="F27" s="13"/>
      <c r="G27" s="13"/>
      <c r="H27" s="15"/>
      <c r="I27" s="17"/>
      <c r="J27" s="17"/>
      <c r="K27" s="17"/>
      <c r="M27" s="52"/>
      <c r="N27" s="52"/>
    </row>
    <row r="28" spans="1:14" ht="78.75">
      <c r="A28" s="62"/>
      <c r="B28" s="13" t="s">
        <v>245</v>
      </c>
      <c r="C28" s="13"/>
      <c r="D28" s="11"/>
      <c r="E28" s="9">
        <v>4</v>
      </c>
      <c r="F28" s="13" t="s">
        <v>246</v>
      </c>
      <c r="G28" s="13" t="s">
        <v>247</v>
      </c>
      <c r="H28" s="15">
        <v>43801</v>
      </c>
      <c r="I28" s="17">
        <v>789</v>
      </c>
      <c r="J28" s="17">
        <f t="shared" si="1"/>
        <v>789</v>
      </c>
      <c r="K28" s="17">
        <f aca="true" t="shared" si="2" ref="K28:K33">D28-J28</f>
        <v>-789</v>
      </c>
      <c r="M28" s="52"/>
      <c r="N28" s="52"/>
    </row>
    <row r="29" spans="1:14" ht="78.75">
      <c r="A29" s="62"/>
      <c r="B29" s="13" t="s">
        <v>248</v>
      </c>
      <c r="C29" s="13"/>
      <c r="D29" s="11"/>
      <c r="E29" s="9">
        <v>4</v>
      </c>
      <c r="F29" s="13" t="s">
        <v>178</v>
      </c>
      <c r="G29" s="13" t="s">
        <v>247</v>
      </c>
      <c r="H29" s="15">
        <v>43801</v>
      </c>
      <c r="I29" s="17">
        <v>300</v>
      </c>
      <c r="J29" s="17">
        <f t="shared" si="1"/>
        <v>300</v>
      </c>
      <c r="K29" s="17">
        <f t="shared" si="2"/>
        <v>-300</v>
      </c>
      <c r="M29" s="52"/>
      <c r="N29" s="52"/>
    </row>
    <row r="30" spans="1:14" ht="78.75">
      <c r="A30" s="62"/>
      <c r="B30" s="13" t="s">
        <v>249</v>
      </c>
      <c r="C30" s="13"/>
      <c r="D30" s="11"/>
      <c r="E30" s="9">
        <v>11</v>
      </c>
      <c r="F30" s="13" t="s">
        <v>250</v>
      </c>
      <c r="G30" s="13" t="s">
        <v>251</v>
      </c>
      <c r="H30" s="15">
        <v>43805</v>
      </c>
      <c r="I30" s="17">
        <v>2772</v>
      </c>
      <c r="J30" s="17">
        <f t="shared" si="1"/>
        <v>2772</v>
      </c>
      <c r="K30" s="17">
        <f t="shared" si="2"/>
        <v>-2772</v>
      </c>
      <c r="M30" s="52"/>
      <c r="N30" s="52"/>
    </row>
    <row r="31" spans="1:14" ht="78.75">
      <c r="A31" s="62"/>
      <c r="B31" s="65" t="s">
        <v>252</v>
      </c>
      <c r="C31" s="13"/>
      <c r="D31" s="11"/>
      <c r="E31" s="9">
        <v>4</v>
      </c>
      <c r="F31" s="13" t="s">
        <v>253</v>
      </c>
      <c r="G31" s="13" t="s">
        <v>251</v>
      </c>
      <c r="H31" s="15">
        <v>43805</v>
      </c>
      <c r="I31" s="17">
        <v>1260</v>
      </c>
      <c r="J31" s="17">
        <f t="shared" si="1"/>
        <v>1260</v>
      </c>
      <c r="K31" s="17">
        <f t="shared" si="2"/>
        <v>-1260</v>
      </c>
      <c r="M31" s="52"/>
      <c r="N31" s="52"/>
    </row>
    <row r="32" spans="1:14" ht="94.5">
      <c r="A32" s="62"/>
      <c r="B32" s="13" t="s">
        <v>254</v>
      </c>
      <c r="C32" s="13"/>
      <c r="D32" s="11"/>
      <c r="E32" s="9">
        <v>11</v>
      </c>
      <c r="F32" s="13" t="s">
        <v>255</v>
      </c>
      <c r="G32" s="13" t="s">
        <v>256</v>
      </c>
      <c r="H32" s="15">
        <v>43805</v>
      </c>
      <c r="I32" s="17">
        <v>1900</v>
      </c>
      <c r="J32" s="17">
        <f t="shared" si="1"/>
        <v>1900</v>
      </c>
      <c r="K32" s="17">
        <f t="shared" si="2"/>
        <v>-1900</v>
      </c>
      <c r="M32" s="52"/>
      <c r="N32" s="52"/>
    </row>
    <row r="33" spans="1:14" ht="94.5">
      <c r="A33" s="62"/>
      <c r="B33" s="65" t="s">
        <v>257</v>
      </c>
      <c r="C33" s="13"/>
      <c r="D33" s="11"/>
      <c r="E33" s="9">
        <v>11</v>
      </c>
      <c r="F33" s="13" t="s">
        <v>258</v>
      </c>
      <c r="G33" s="13" t="s">
        <v>259</v>
      </c>
      <c r="H33" s="15">
        <v>43802</v>
      </c>
      <c r="I33" s="17">
        <v>4999</v>
      </c>
      <c r="J33" s="17">
        <f t="shared" si="1"/>
        <v>4999</v>
      </c>
      <c r="K33" s="17">
        <f t="shared" si="2"/>
        <v>-4999</v>
      </c>
      <c r="M33" s="52"/>
      <c r="N33" s="52"/>
    </row>
    <row r="34" spans="1:14" ht="15.75">
      <c r="A34" s="66" t="s">
        <v>10</v>
      </c>
      <c r="B34" s="67"/>
      <c r="C34" s="8" t="s">
        <v>11</v>
      </c>
      <c r="D34" s="24">
        <f>SUM(D11:D26)</f>
        <v>241404</v>
      </c>
      <c r="E34" s="8" t="s">
        <v>11</v>
      </c>
      <c r="F34" s="8"/>
      <c r="G34" s="8"/>
      <c r="H34" s="8"/>
      <c r="I34" s="25">
        <f>SUM(I12:I33)</f>
        <v>12020</v>
      </c>
      <c r="J34" s="25">
        <f>SUM(J12:J33)</f>
        <v>225135</v>
      </c>
      <c r="K34" s="25">
        <f>SUM(K12:K33)</f>
        <v>16269</v>
      </c>
      <c r="M34" s="52"/>
      <c r="N34" s="52"/>
    </row>
    <row r="35" spans="1:14" s="28" customFormat="1" ht="15.75">
      <c r="A35" s="19">
        <v>3</v>
      </c>
      <c r="B35" s="68" t="s">
        <v>57</v>
      </c>
      <c r="C35" s="69"/>
      <c r="D35" s="69"/>
      <c r="E35" s="69"/>
      <c r="F35" s="69"/>
      <c r="G35" s="69"/>
      <c r="H35" s="69"/>
      <c r="I35" s="20"/>
      <c r="J35" s="20"/>
      <c r="K35" s="21"/>
      <c r="M35" s="52"/>
      <c r="N35" s="52"/>
    </row>
    <row r="36" spans="1:14" ht="15.75">
      <c r="A36" s="9"/>
      <c r="B36" s="13" t="s">
        <v>58</v>
      </c>
      <c r="C36" s="13" t="s">
        <v>59</v>
      </c>
      <c r="D36" s="11">
        <v>1000</v>
      </c>
      <c r="E36" s="9">
        <v>6</v>
      </c>
      <c r="F36" s="10"/>
      <c r="G36" s="10"/>
      <c r="H36" s="15"/>
      <c r="I36" s="17">
        <v>0</v>
      </c>
      <c r="J36" s="17">
        <f>I36</f>
        <v>0</v>
      </c>
      <c r="K36" s="17">
        <f>D36-J36</f>
        <v>1000</v>
      </c>
      <c r="M36" s="52"/>
      <c r="N36" s="52"/>
    </row>
    <row r="37" spans="1:14" ht="18" customHeight="1">
      <c r="A37" s="12"/>
      <c r="B37" s="13" t="s">
        <v>60</v>
      </c>
      <c r="C37" s="13" t="s">
        <v>61</v>
      </c>
      <c r="D37" s="11">
        <v>3750</v>
      </c>
      <c r="E37" s="9">
        <v>6</v>
      </c>
      <c r="F37" s="12"/>
      <c r="G37" s="12"/>
      <c r="H37" s="16"/>
      <c r="I37" s="17">
        <v>0</v>
      </c>
      <c r="J37" s="17">
        <f>I37</f>
        <v>0</v>
      </c>
      <c r="K37" s="17">
        <f>D37-J37</f>
        <v>3750</v>
      </c>
      <c r="M37" s="52"/>
      <c r="N37" s="52"/>
    </row>
    <row r="38" spans="1:14" ht="15.75">
      <c r="A38" s="9"/>
      <c r="B38" s="13" t="s">
        <v>62</v>
      </c>
      <c r="C38" s="13" t="s">
        <v>63</v>
      </c>
      <c r="D38" s="11">
        <f>500*43</f>
        <v>21500</v>
      </c>
      <c r="E38" s="9">
        <v>6</v>
      </c>
      <c r="F38" s="10"/>
      <c r="G38" s="10"/>
      <c r="H38" s="15"/>
      <c r="I38" s="17">
        <v>0</v>
      </c>
      <c r="J38" s="17">
        <f>I38</f>
        <v>0</v>
      </c>
      <c r="K38" s="17">
        <f>D38-J38</f>
        <v>21500</v>
      </c>
      <c r="M38" s="52"/>
      <c r="N38" s="52"/>
    </row>
    <row r="39" spans="1:14" ht="18" customHeight="1">
      <c r="A39" s="12"/>
      <c r="B39" s="13" t="s">
        <v>64</v>
      </c>
      <c r="C39" s="13" t="s">
        <v>65</v>
      </c>
      <c r="D39" s="11">
        <f>513*3</f>
        <v>1539</v>
      </c>
      <c r="E39" s="9">
        <v>6</v>
      </c>
      <c r="F39" s="12"/>
      <c r="G39" s="12"/>
      <c r="H39" s="16"/>
      <c r="I39" s="17">
        <v>0</v>
      </c>
      <c r="J39" s="17">
        <f>I39</f>
        <v>0</v>
      </c>
      <c r="K39" s="17">
        <f>D39-J39</f>
        <v>1539</v>
      </c>
      <c r="M39" s="52"/>
      <c r="N39" s="52"/>
    </row>
    <row r="40" spans="1:14" ht="15.75">
      <c r="A40" s="66" t="s">
        <v>10</v>
      </c>
      <c r="B40" s="67"/>
      <c r="C40" s="8" t="s">
        <v>11</v>
      </c>
      <c r="D40" s="24">
        <f>SUM(D36:D39)</f>
        <v>27789</v>
      </c>
      <c r="E40" s="8" t="s">
        <v>11</v>
      </c>
      <c r="F40" s="8" t="s">
        <v>11</v>
      </c>
      <c r="G40" s="8" t="s">
        <v>11</v>
      </c>
      <c r="H40" s="8" t="s">
        <v>11</v>
      </c>
      <c r="I40" s="24">
        <f>SUM(I36:I39)</f>
        <v>0</v>
      </c>
      <c r="J40" s="24">
        <f>SUM(J36:J39)</f>
        <v>0</v>
      </c>
      <c r="K40" s="24">
        <f>SUM(K36:K39)</f>
        <v>27789</v>
      </c>
      <c r="M40" s="52"/>
      <c r="N40" s="52"/>
    </row>
    <row r="41" spans="1:14" s="28" customFormat="1" ht="31.5" customHeight="1">
      <c r="A41" s="19">
        <v>4</v>
      </c>
      <c r="B41" s="68" t="s">
        <v>66</v>
      </c>
      <c r="C41" s="69"/>
      <c r="D41" s="69"/>
      <c r="E41" s="69"/>
      <c r="F41" s="69"/>
      <c r="G41" s="69"/>
      <c r="H41" s="69"/>
      <c r="I41" s="22"/>
      <c r="J41" s="22"/>
      <c r="K41" s="23"/>
      <c r="M41" s="52"/>
      <c r="N41" s="52"/>
    </row>
    <row r="42" spans="1:14" ht="94.5">
      <c r="A42" s="9"/>
      <c r="B42" s="13" t="s">
        <v>67</v>
      </c>
      <c r="C42" s="13" t="s">
        <v>68</v>
      </c>
      <c r="D42" s="11">
        <f>315*100</f>
        <v>31500</v>
      </c>
      <c r="E42" s="9">
        <v>6</v>
      </c>
      <c r="F42" s="13"/>
      <c r="G42" s="13"/>
      <c r="H42" s="15"/>
      <c r="I42" s="17">
        <v>0</v>
      </c>
      <c r="J42" s="17">
        <f>I42</f>
        <v>0</v>
      </c>
      <c r="K42" s="17">
        <f>D42-J42</f>
        <v>31500</v>
      </c>
      <c r="M42" s="52"/>
      <c r="N42" s="52"/>
    </row>
    <row r="43" spans="1:14" ht="15.75">
      <c r="A43" s="66" t="s">
        <v>10</v>
      </c>
      <c r="B43" s="67"/>
      <c r="C43" s="8" t="s">
        <v>11</v>
      </c>
      <c r="D43" s="24">
        <f>SUM(D41:D42)</f>
        <v>31500</v>
      </c>
      <c r="E43" s="8" t="s">
        <v>11</v>
      </c>
      <c r="F43" s="8" t="s">
        <v>11</v>
      </c>
      <c r="G43" s="8" t="s">
        <v>11</v>
      </c>
      <c r="H43" s="8" t="s">
        <v>11</v>
      </c>
      <c r="I43" s="25">
        <f>SUM(I42:I42)</f>
        <v>0</v>
      </c>
      <c r="J43" s="25">
        <f>SUM(J42:J42)</f>
        <v>0</v>
      </c>
      <c r="K43" s="25">
        <f>SUM(K42:K42)</f>
        <v>31500</v>
      </c>
      <c r="M43" s="52"/>
      <c r="N43" s="52"/>
    </row>
    <row r="44" spans="1:14" s="28" customFormat="1" ht="15.75">
      <c r="A44" s="19">
        <v>5</v>
      </c>
      <c r="B44" s="68" t="s">
        <v>69</v>
      </c>
      <c r="C44" s="69"/>
      <c r="D44" s="69"/>
      <c r="E44" s="69"/>
      <c r="F44" s="69"/>
      <c r="G44" s="69"/>
      <c r="H44" s="69"/>
      <c r="I44" s="20"/>
      <c r="J44" s="20"/>
      <c r="K44" s="21"/>
      <c r="M44" s="52"/>
      <c r="N44" s="52"/>
    </row>
    <row r="45" spans="1:14" ht="126">
      <c r="A45" s="9"/>
      <c r="B45" s="13" t="s">
        <v>70</v>
      </c>
      <c r="C45" s="13" t="s">
        <v>71</v>
      </c>
      <c r="D45" s="11">
        <f>200*20</f>
        <v>4000</v>
      </c>
      <c r="E45" s="9">
        <v>6</v>
      </c>
      <c r="F45" s="10" t="s">
        <v>71</v>
      </c>
      <c r="G45" s="10" t="s">
        <v>260</v>
      </c>
      <c r="H45" s="15">
        <v>43810</v>
      </c>
      <c r="I45" s="17">
        <v>4000</v>
      </c>
      <c r="J45" s="17">
        <f>I45</f>
        <v>4000</v>
      </c>
      <c r="K45" s="17">
        <f>D45-J45</f>
        <v>0</v>
      </c>
      <c r="M45" s="52"/>
      <c r="N45" s="52"/>
    </row>
    <row r="46" spans="1:14" ht="102.75" customHeight="1">
      <c r="A46" s="12"/>
      <c r="B46" s="10" t="s">
        <v>72</v>
      </c>
      <c r="C46" s="13" t="s">
        <v>73</v>
      </c>
      <c r="D46" s="11">
        <f>15*20</f>
        <v>300</v>
      </c>
      <c r="E46" s="9">
        <v>6</v>
      </c>
      <c r="F46" s="12" t="s">
        <v>261</v>
      </c>
      <c r="G46" s="10" t="s">
        <v>262</v>
      </c>
      <c r="H46" s="16">
        <v>43783</v>
      </c>
      <c r="I46" s="17">
        <v>300</v>
      </c>
      <c r="J46" s="17">
        <f>I46</f>
        <v>300</v>
      </c>
      <c r="K46" s="17">
        <f>D46-J46</f>
        <v>0</v>
      </c>
      <c r="M46" s="52"/>
      <c r="N46" s="52"/>
    </row>
    <row r="47" spans="1:14" ht="15.75">
      <c r="A47" s="66" t="s">
        <v>10</v>
      </c>
      <c r="B47" s="67"/>
      <c r="C47" s="8" t="s">
        <v>11</v>
      </c>
      <c r="D47" s="24">
        <f>SUM(D45:D46)</f>
        <v>4300</v>
      </c>
      <c r="E47" s="8" t="s">
        <v>11</v>
      </c>
      <c r="F47" s="8" t="s">
        <v>11</v>
      </c>
      <c r="G47" s="8" t="s">
        <v>11</v>
      </c>
      <c r="H47" s="8" t="s">
        <v>11</v>
      </c>
      <c r="I47" s="24">
        <f>SUM(I45:I46)</f>
        <v>4300</v>
      </c>
      <c r="J47" s="24">
        <f>SUM(J45:J46)</f>
        <v>4300</v>
      </c>
      <c r="K47" s="24">
        <f>SUM(K45:K46)</f>
        <v>0</v>
      </c>
      <c r="M47" s="52"/>
      <c r="N47" s="52"/>
    </row>
    <row r="48" spans="1:14" s="28" customFormat="1" ht="30.75" customHeight="1">
      <c r="A48" s="19">
        <v>6</v>
      </c>
      <c r="B48" s="68" t="s">
        <v>74</v>
      </c>
      <c r="C48" s="69"/>
      <c r="D48" s="69"/>
      <c r="E48" s="69"/>
      <c r="F48" s="69"/>
      <c r="G48" s="69"/>
      <c r="H48" s="69"/>
      <c r="I48" s="22"/>
      <c r="J48" s="22"/>
      <c r="K48" s="23"/>
      <c r="M48" s="52"/>
      <c r="N48" s="52"/>
    </row>
    <row r="49" spans="1:14" ht="31.5">
      <c r="A49" s="9"/>
      <c r="B49" s="13" t="s">
        <v>75</v>
      </c>
      <c r="C49" s="42" t="s">
        <v>76</v>
      </c>
      <c r="D49" s="11">
        <v>40000</v>
      </c>
      <c r="E49" s="9">
        <v>4</v>
      </c>
      <c r="F49" s="42"/>
      <c r="G49" s="49"/>
      <c r="H49" s="15"/>
      <c r="I49" s="17">
        <v>0</v>
      </c>
      <c r="J49" s="17">
        <v>41000</v>
      </c>
      <c r="K49" s="17">
        <f aca="true" t="shared" si="3" ref="K49:K59">D49-J49</f>
        <v>-1000</v>
      </c>
      <c r="M49" s="52"/>
      <c r="N49" s="52"/>
    </row>
    <row r="50" spans="1:14" ht="31.5">
      <c r="A50" s="9"/>
      <c r="B50" s="13" t="s">
        <v>77</v>
      </c>
      <c r="C50" s="42" t="s">
        <v>78</v>
      </c>
      <c r="D50" s="11">
        <v>20000</v>
      </c>
      <c r="E50" s="9">
        <v>4</v>
      </c>
      <c r="F50" s="13"/>
      <c r="G50" s="13"/>
      <c r="H50" s="15"/>
      <c r="I50" s="17">
        <v>0</v>
      </c>
      <c r="J50" s="17">
        <f aca="true" t="shared" si="4" ref="J50:J60">I50</f>
        <v>0</v>
      </c>
      <c r="K50" s="17">
        <f t="shared" si="3"/>
        <v>20000</v>
      </c>
      <c r="M50" s="52"/>
      <c r="N50" s="52"/>
    </row>
    <row r="51" spans="1:14" ht="31.5">
      <c r="A51" s="9"/>
      <c r="B51" s="13" t="s">
        <v>79</v>
      </c>
      <c r="C51" s="13" t="s">
        <v>80</v>
      </c>
      <c r="D51" s="11">
        <v>25000</v>
      </c>
      <c r="E51" s="9">
        <v>4</v>
      </c>
      <c r="F51" s="49"/>
      <c r="G51" s="49"/>
      <c r="H51" s="15"/>
      <c r="I51" s="17">
        <v>0</v>
      </c>
      <c r="J51" s="17">
        <v>21000</v>
      </c>
      <c r="K51" s="17">
        <f t="shared" si="3"/>
        <v>4000</v>
      </c>
      <c r="M51" s="52"/>
      <c r="N51" s="52"/>
    </row>
    <row r="52" spans="1:14" ht="15.75">
      <c r="A52" s="9"/>
      <c r="B52" s="13" t="s">
        <v>60</v>
      </c>
      <c r="C52" s="13" t="s">
        <v>81</v>
      </c>
      <c r="D52" s="11">
        <v>500</v>
      </c>
      <c r="E52" s="9">
        <v>6</v>
      </c>
      <c r="F52" s="13"/>
      <c r="G52" s="13"/>
      <c r="H52" s="15"/>
      <c r="I52" s="17">
        <v>0</v>
      </c>
      <c r="J52" s="17">
        <f t="shared" si="4"/>
        <v>0</v>
      </c>
      <c r="K52" s="17">
        <f t="shared" si="3"/>
        <v>500</v>
      </c>
      <c r="M52" s="52"/>
      <c r="N52" s="52"/>
    </row>
    <row r="53" spans="1:14" ht="15.75">
      <c r="A53" s="9"/>
      <c r="B53" s="13" t="s">
        <v>64</v>
      </c>
      <c r="C53" s="13" t="s">
        <v>82</v>
      </c>
      <c r="D53" s="11">
        <v>513</v>
      </c>
      <c r="E53" s="9">
        <v>6</v>
      </c>
      <c r="F53" s="13"/>
      <c r="G53" s="13"/>
      <c r="H53" s="15"/>
      <c r="I53" s="17">
        <v>0</v>
      </c>
      <c r="J53" s="17">
        <f t="shared" si="4"/>
        <v>0</v>
      </c>
      <c r="K53" s="17">
        <f t="shared" si="3"/>
        <v>513</v>
      </c>
      <c r="M53" s="52"/>
      <c r="N53" s="52"/>
    </row>
    <row r="54" spans="1:14" ht="47.25">
      <c r="A54" s="9"/>
      <c r="B54" s="13" t="s">
        <v>83</v>
      </c>
      <c r="C54" s="13" t="s">
        <v>84</v>
      </c>
      <c r="D54" s="11">
        <v>1000</v>
      </c>
      <c r="E54" s="9">
        <v>8</v>
      </c>
      <c r="F54" s="13"/>
      <c r="G54" s="13"/>
      <c r="H54" s="15"/>
      <c r="I54" s="17">
        <v>0</v>
      </c>
      <c r="J54" s="17">
        <f t="shared" si="4"/>
        <v>0</v>
      </c>
      <c r="K54" s="17">
        <f t="shared" si="3"/>
        <v>1000</v>
      </c>
      <c r="M54" s="52"/>
      <c r="N54" s="52"/>
    </row>
    <row r="55" spans="1:14" ht="31.5">
      <c r="A55" s="12"/>
      <c r="B55" s="13" t="s">
        <v>85</v>
      </c>
      <c r="C55" s="13" t="s">
        <v>86</v>
      </c>
      <c r="D55" s="11">
        <v>1700</v>
      </c>
      <c r="E55" s="9">
        <v>3</v>
      </c>
      <c r="F55" s="49"/>
      <c r="G55" s="49"/>
      <c r="H55" s="60"/>
      <c r="I55" s="17">
        <v>0</v>
      </c>
      <c r="J55" s="17">
        <v>1700</v>
      </c>
      <c r="K55" s="17">
        <f t="shared" si="3"/>
        <v>0</v>
      </c>
      <c r="M55" s="52"/>
      <c r="N55" s="52"/>
    </row>
    <row r="56" spans="1:14" ht="15.75">
      <c r="A56" s="9"/>
      <c r="B56" s="13" t="s">
        <v>58</v>
      </c>
      <c r="C56" s="13" t="s">
        <v>59</v>
      </c>
      <c r="D56" s="11">
        <v>1000</v>
      </c>
      <c r="E56" s="9">
        <v>6</v>
      </c>
      <c r="F56" s="13"/>
      <c r="G56" s="13"/>
      <c r="H56" s="15"/>
      <c r="I56" s="17">
        <v>0</v>
      </c>
      <c r="J56" s="17">
        <f t="shared" si="4"/>
        <v>0</v>
      </c>
      <c r="K56" s="17">
        <f t="shared" si="3"/>
        <v>1000</v>
      </c>
      <c r="M56" s="52"/>
      <c r="N56" s="52"/>
    </row>
    <row r="57" spans="1:14" ht="48.75" customHeight="1">
      <c r="A57" s="9"/>
      <c r="B57" s="70" t="s">
        <v>235</v>
      </c>
      <c r="C57" s="71"/>
      <c r="D57" s="11"/>
      <c r="E57" s="9"/>
      <c r="F57" s="13"/>
      <c r="G57" s="13"/>
      <c r="H57" s="15"/>
      <c r="I57" s="17"/>
      <c r="J57" s="17"/>
      <c r="K57" s="17"/>
      <c r="M57" s="52"/>
      <c r="N57" s="52"/>
    </row>
    <row r="58" spans="1:14" s="56" customFormat="1" ht="47.25">
      <c r="A58" s="53"/>
      <c r="B58" s="42" t="s">
        <v>232</v>
      </c>
      <c r="C58" s="42"/>
      <c r="D58" s="54"/>
      <c r="E58" s="53">
        <v>4</v>
      </c>
      <c r="F58" s="42"/>
      <c r="G58" s="42"/>
      <c r="H58" s="61"/>
      <c r="I58" s="17">
        <v>0</v>
      </c>
      <c r="J58" s="55">
        <v>2540</v>
      </c>
      <c r="K58" s="55">
        <f t="shared" si="3"/>
        <v>-2540</v>
      </c>
      <c r="M58" s="52"/>
      <c r="N58" s="57"/>
    </row>
    <row r="59" spans="1:14" s="56" customFormat="1" ht="15.75">
      <c r="A59" s="53"/>
      <c r="B59" s="42" t="s">
        <v>233</v>
      </c>
      <c r="C59" s="42"/>
      <c r="D59" s="54"/>
      <c r="E59" s="53">
        <v>4</v>
      </c>
      <c r="F59" s="42"/>
      <c r="G59" s="42"/>
      <c r="H59" s="61"/>
      <c r="I59" s="17">
        <v>0</v>
      </c>
      <c r="J59" s="55">
        <v>460</v>
      </c>
      <c r="K59" s="55">
        <f t="shared" si="3"/>
        <v>-460</v>
      </c>
      <c r="M59" s="52"/>
      <c r="N59" s="57"/>
    </row>
    <row r="60" spans="1:14" ht="63">
      <c r="A60" s="12"/>
      <c r="B60" s="13" t="s">
        <v>87</v>
      </c>
      <c r="C60" s="13" t="s">
        <v>88</v>
      </c>
      <c r="D60" s="11">
        <v>6000</v>
      </c>
      <c r="E60" s="9">
        <v>6</v>
      </c>
      <c r="F60" s="14"/>
      <c r="G60" s="14"/>
      <c r="H60" s="16"/>
      <c r="I60" s="17">
        <v>0</v>
      </c>
      <c r="J60" s="17">
        <f t="shared" si="4"/>
        <v>0</v>
      </c>
      <c r="K60" s="17">
        <f>D60-J60</f>
        <v>6000</v>
      </c>
      <c r="M60" s="52"/>
      <c r="N60" s="52"/>
    </row>
    <row r="61" spans="1:14" ht="15.75">
      <c r="A61" s="66" t="s">
        <v>10</v>
      </c>
      <c r="B61" s="67"/>
      <c r="C61" s="8" t="s">
        <v>11</v>
      </c>
      <c r="D61" s="24">
        <f>SUM(D48:D60)</f>
        <v>95713</v>
      </c>
      <c r="E61" s="8" t="s">
        <v>11</v>
      </c>
      <c r="F61" s="8" t="s">
        <v>11</v>
      </c>
      <c r="G61" s="8" t="s">
        <v>11</v>
      </c>
      <c r="H61" s="8" t="s">
        <v>11</v>
      </c>
      <c r="I61" s="25">
        <f>SUM(I49:I60)</f>
        <v>0</v>
      </c>
      <c r="J61" s="25">
        <f>SUM(J49:J60)</f>
        <v>66700</v>
      </c>
      <c r="K61" s="25">
        <f>SUM(K49:K60)</f>
        <v>29013</v>
      </c>
      <c r="M61" s="52"/>
      <c r="N61" s="52"/>
    </row>
    <row r="62" spans="1:14" s="28" customFormat="1" ht="30" customHeight="1">
      <c r="A62" s="19">
        <v>7</v>
      </c>
      <c r="B62" s="68" t="s">
        <v>89</v>
      </c>
      <c r="C62" s="69"/>
      <c r="D62" s="69"/>
      <c r="E62" s="69"/>
      <c r="F62" s="69"/>
      <c r="G62" s="69"/>
      <c r="H62" s="69"/>
      <c r="I62" s="20"/>
      <c r="J62" s="20"/>
      <c r="K62" s="21"/>
      <c r="M62" s="52"/>
      <c r="N62" s="52"/>
    </row>
    <row r="63" spans="1:14" ht="15.75">
      <c r="A63" s="9"/>
      <c r="B63" s="13" t="s">
        <v>60</v>
      </c>
      <c r="C63" s="13" t="s">
        <v>90</v>
      </c>
      <c r="D63" s="11">
        <v>2250</v>
      </c>
      <c r="E63" s="9">
        <v>6</v>
      </c>
      <c r="F63" s="10"/>
      <c r="G63" s="10"/>
      <c r="H63" s="15"/>
      <c r="I63" s="17">
        <v>0</v>
      </c>
      <c r="J63" s="17">
        <v>2145</v>
      </c>
      <c r="K63" s="17">
        <f>D63-J63</f>
        <v>105</v>
      </c>
      <c r="M63" s="52"/>
      <c r="N63" s="52"/>
    </row>
    <row r="64" spans="1:14" ht="15.75">
      <c r="A64" s="9"/>
      <c r="B64" s="13" t="s">
        <v>64</v>
      </c>
      <c r="C64" s="13" t="s">
        <v>65</v>
      </c>
      <c r="D64" s="11">
        <v>1539</v>
      </c>
      <c r="E64" s="9">
        <v>6</v>
      </c>
      <c r="F64" s="10"/>
      <c r="G64" s="10"/>
      <c r="H64" s="15"/>
      <c r="I64" s="17">
        <v>0</v>
      </c>
      <c r="J64" s="17">
        <f aca="true" t="shared" si="5" ref="J64:J76">I64</f>
        <v>0</v>
      </c>
      <c r="K64" s="17">
        <f aca="true" t="shared" si="6" ref="K64:K76">D64-J64</f>
        <v>1539</v>
      </c>
      <c r="M64" s="52"/>
      <c r="N64" s="52"/>
    </row>
    <row r="65" spans="1:14" ht="15.75">
      <c r="A65" s="9"/>
      <c r="B65" s="13" t="s">
        <v>58</v>
      </c>
      <c r="C65" s="13" t="s">
        <v>59</v>
      </c>
      <c r="D65" s="11">
        <v>1000</v>
      </c>
      <c r="E65" s="9">
        <v>6</v>
      </c>
      <c r="F65" s="10"/>
      <c r="G65" s="10"/>
      <c r="H65" s="15"/>
      <c r="I65" s="17">
        <v>0</v>
      </c>
      <c r="J65" s="17">
        <f t="shared" si="5"/>
        <v>0</v>
      </c>
      <c r="K65" s="17">
        <f t="shared" si="6"/>
        <v>1000</v>
      </c>
      <c r="M65" s="52"/>
      <c r="N65" s="52"/>
    </row>
    <row r="66" spans="1:14" ht="15.75">
      <c r="A66" s="9"/>
      <c r="B66" s="13" t="s">
        <v>91</v>
      </c>
      <c r="C66" s="13" t="s">
        <v>92</v>
      </c>
      <c r="D66" s="11">
        <v>1350</v>
      </c>
      <c r="E66" s="9">
        <v>6</v>
      </c>
      <c r="F66" s="10"/>
      <c r="G66" s="10"/>
      <c r="H66" s="15"/>
      <c r="I66" s="17">
        <v>0</v>
      </c>
      <c r="J66" s="17">
        <f t="shared" si="5"/>
        <v>0</v>
      </c>
      <c r="K66" s="17">
        <f t="shared" si="6"/>
        <v>1350</v>
      </c>
      <c r="M66" s="52"/>
      <c r="N66" s="52"/>
    </row>
    <row r="67" spans="1:14" ht="15.75">
      <c r="A67" s="9"/>
      <c r="B67" s="13" t="s">
        <v>93</v>
      </c>
      <c r="C67" s="13" t="s">
        <v>92</v>
      </c>
      <c r="D67" s="11">
        <v>1350</v>
      </c>
      <c r="E67" s="9">
        <v>6</v>
      </c>
      <c r="F67" s="10"/>
      <c r="G67" s="10"/>
      <c r="H67" s="15"/>
      <c r="I67" s="17">
        <v>0</v>
      </c>
      <c r="J67" s="17">
        <f t="shared" si="5"/>
        <v>0</v>
      </c>
      <c r="K67" s="17">
        <f t="shared" si="6"/>
        <v>1350</v>
      </c>
      <c r="M67" s="52"/>
      <c r="N67" s="52"/>
    </row>
    <row r="68" spans="1:14" ht="15.75">
      <c r="A68" s="9"/>
      <c r="B68" s="43" t="s">
        <v>94</v>
      </c>
      <c r="C68" s="13" t="s">
        <v>95</v>
      </c>
      <c r="D68" s="11">
        <v>1950</v>
      </c>
      <c r="E68" s="9">
        <v>6</v>
      </c>
      <c r="F68" s="10"/>
      <c r="G68" s="10"/>
      <c r="H68" s="15"/>
      <c r="I68" s="17">
        <v>0</v>
      </c>
      <c r="J68" s="17">
        <f t="shared" si="5"/>
        <v>0</v>
      </c>
      <c r="K68" s="17">
        <f t="shared" si="6"/>
        <v>1950</v>
      </c>
      <c r="M68" s="52"/>
      <c r="N68" s="52"/>
    </row>
    <row r="69" spans="1:14" ht="15.75">
      <c r="A69" s="62"/>
      <c r="B69" s="70" t="s">
        <v>293</v>
      </c>
      <c r="C69" s="71"/>
      <c r="D69" s="11"/>
      <c r="E69" s="9"/>
      <c r="F69" s="13"/>
      <c r="G69" s="13"/>
      <c r="H69" s="15"/>
      <c r="I69" s="17"/>
      <c r="J69" s="17"/>
      <c r="K69" s="17"/>
      <c r="M69" s="52"/>
      <c r="N69" s="52"/>
    </row>
    <row r="70" spans="1:18" ht="63">
      <c r="A70" s="9"/>
      <c r="B70" s="43" t="s">
        <v>239</v>
      </c>
      <c r="C70" s="13"/>
      <c r="D70" s="11"/>
      <c r="E70" s="9">
        <v>6</v>
      </c>
      <c r="F70" s="10" t="s">
        <v>240</v>
      </c>
      <c r="G70" s="10" t="s">
        <v>241</v>
      </c>
      <c r="H70" s="15">
        <v>43754</v>
      </c>
      <c r="I70" s="17">
        <v>1080</v>
      </c>
      <c r="J70" s="17">
        <f t="shared" si="5"/>
        <v>1080</v>
      </c>
      <c r="K70" s="17">
        <f t="shared" si="6"/>
        <v>-1080</v>
      </c>
      <c r="M70" s="52"/>
      <c r="N70" s="52"/>
      <c r="O70" s="64"/>
      <c r="P70" s="64"/>
      <c r="Q70" s="64"/>
      <c r="R70" s="64"/>
    </row>
    <row r="71" spans="1:18" ht="63">
      <c r="A71" s="9"/>
      <c r="B71" s="43" t="s">
        <v>40</v>
      </c>
      <c r="C71" s="13"/>
      <c r="D71" s="11"/>
      <c r="E71" s="9">
        <v>10</v>
      </c>
      <c r="F71" s="10" t="s">
        <v>237</v>
      </c>
      <c r="G71" s="10" t="s">
        <v>238</v>
      </c>
      <c r="H71" s="15">
        <v>43803</v>
      </c>
      <c r="I71" s="17">
        <v>3674</v>
      </c>
      <c r="J71" s="17">
        <v>3674</v>
      </c>
      <c r="K71" s="17">
        <f t="shared" si="6"/>
        <v>-3674</v>
      </c>
      <c r="M71" s="52"/>
      <c r="N71" s="52"/>
      <c r="O71" s="64"/>
      <c r="P71" s="64"/>
      <c r="Q71" s="64"/>
      <c r="R71" s="64"/>
    </row>
    <row r="72" spans="1:14" ht="31.5">
      <c r="A72" s="9"/>
      <c r="B72" s="13" t="s">
        <v>79</v>
      </c>
      <c r="C72" s="13" t="s">
        <v>80</v>
      </c>
      <c r="D72" s="11">
        <v>25000</v>
      </c>
      <c r="E72" s="9">
        <v>4</v>
      </c>
      <c r="F72" s="10"/>
      <c r="G72" s="10"/>
      <c r="H72" s="15"/>
      <c r="I72" s="17">
        <v>0</v>
      </c>
      <c r="J72" s="17">
        <v>20250</v>
      </c>
      <c r="K72" s="17">
        <f t="shared" si="6"/>
        <v>4750</v>
      </c>
      <c r="M72" s="52"/>
      <c r="N72" s="52"/>
    </row>
    <row r="73" spans="1:14" ht="31.5">
      <c r="A73" s="9"/>
      <c r="B73" s="13" t="s">
        <v>48</v>
      </c>
      <c r="C73" s="42" t="s">
        <v>49</v>
      </c>
      <c r="D73" s="11">
        <v>7529</v>
      </c>
      <c r="E73" s="9">
        <v>4</v>
      </c>
      <c r="F73" s="10"/>
      <c r="G73" s="10"/>
      <c r="H73" s="15"/>
      <c r="I73" s="17">
        <v>0</v>
      </c>
      <c r="J73" s="17">
        <f t="shared" si="5"/>
        <v>0</v>
      </c>
      <c r="K73" s="17">
        <f t="shared" si="6"/>
        <v>7529</v>
      </c>
      <c r="M73" s="52"/>
      <c r="N73" s="52"/>
    </row>
    <row r="74" spans="1:14" ht="31.5">
      <c r="A74" s="9"/>
      <c r="B74" s="13" t="s">
        <v>50</v>
      </c>
      <c r="C74" s="13" t="s">
        <v>96</v>
      </c>
      <c r="D74" s="11">
        <v>37192</v>
      </c>
      <c r="E74" s="9">
        <v>4</v>
      </c>
      <c r="F74" s="10"/>
      <c r="G74" s="10"/>
      <c r="H74" s="15"/>
      <c r="I74" s="17">
        <v>0</v>
      </c>
      <c r="J74" s="17">
        <f t="shared" si="5"/>
        <v>0</v>
      </c>
      <c r="K74" s="17">
        <f t="shared" si="6"/>
        <v>37192</v>
      </c>
      <c r="M74" s="52"/>
      <c r="N74" s="52"/>
    </row>
    <row r="75" spans="1:14" ht="15.75">
      <c r="A75" s="9"/>
      <c r="B75" s="13" t="s">
        <v>40</v>
      </c>
      <c r="C75" s="13" t="s">
        <v>97</v>
      </c>
      <c r="D75" s="11">
        <v>18888</v>
      </c>
      <c r="E75" s="9">
        <v>10</v>
      </c>
      <c r="F75" s="10"/>
      <c r="G75" s="10"/>
      <c r="H75" s="15"/>
      <c r="I75" s="17">
        <v>0</v>
      </c>
      <c r="J75" s="17">
        <f t="shared" si="5"/>
        <v>0</v>
      </c>
      <c r="K75" s="17">
        <f t="shared" si="6"/>
        <v>18888</v>
      </c>
      <c r="M75" s="52"/>
      <c r="N75" s="52"/>
    </row>
    <row r="76" spans="1:14" ht="31.5">
      <c r="A76" s="9"/>
      <c r="B76" s="13" t="s">
        <v>70</v>
      </c>
      <c r="C76" s="13" t="s">
        <v>98</v>
      </c>
      <c r="D76" s="11">
        <f>420*43</f>
        <v>18060</v>
      </c>
      <c r="E76" s="9">
        <v>6</v>
      </c>
      <c r="F76" s="10"/>
      <c r="G76" s="10"/>
      <c r="H76" s="15"/>
      <c r="I76" s="17">
        <v>0</v>
      </c>
      <c r="J76" s="17">
        <f t="shared" si="5"/>
        <v>0</v>
      </c>
      <c r="K76" s="17">
        <f t="shared" si="6"/>
        <v>18060</v>
      </c>
      <c r="M76" s="52"/>
      <c r="N76" s="52"/>
    </row>
    <row r="77" spans="1:14" ht="18" customHeight="1">
      <c r="A77" s="12"/>
      <c r="B77" s="13" t="s">
        <v>99</v>
      </c>
      <c r="C77" s="13" t="s">
        <v>100</v>
      </c>
      <c r="D77" s="11">
        <f>20*43</f>
        <v>860</v>
      </c>
      <c r="E77" s="9">
        <v>6</v>
      </c>
      <c r="F77" s="12"/>
      <c r="G77" s="12"/>
      <c r="H77" s="16"/>
      <c r="I77" s="17">
        <v>0</v>
      </c>
      <c r="J77" s="17">
        <f>I77</f>
        <v>0</v>
      </c>
      <c r="K77" s="17">
        <f>D77-J77</f>
        <v>860</v>
      </c>
      <c r="M77" s="52"/>
      <c r="N77" s="52"/>
    </row>
    <row r="78" spans="1:14" ht="15.75">
      <c r="A78" s="66" t="s">
        <v>10</v>
      </c>
      <c r="B78" s="67"/>
      <c r="C78" s="8" t="s">
        <v>11</v>
      </c>
      <c r="D78" s="24">
        <f>SUM(D63:D77)</f>
        <v>116968</v>
      </c>
      <c r="E78" s="8" t="s">
        <v>11</v>
      </c>
      <c r="F78" s="8" t="s">
        <v>11</v>
      </c>
      <c r="G78" s="8" t="s">
        <v>11</v>
      </c>
      <c r="H78" s="8" t="s">
        <v>11</v>
      </c>
      <c r="I78" s="24">
        <f>SUM(I63:I77)</f>
        <v>4754</v>
      </c>
      <c r="J78" s="24">
        <f>SUM(J63:J77)</f>
        <v>27149</v>
      </c>
      <c r="K78" s="24">
        <f>SUM(K63:K77)</f>
        <v>89819</v>
      </c>
      <c r="M78" s="52"/>
      <c r="N78" s="52"/>
    </row>
    <row r="79" spans="1:14" s="28" customFormat="1" ht="33" customHeight="1">
      <c r="A79" s="19">
        <v>8</v>
      </c>
      <c r="B79" s="68" t="s">
        <v>101</v>
      </c>
      <c r="C79" s="69"/>
      <c r="D79" s="69"/>
      <c r="E79" s="69"/>
      <c r="F79" s="69"/>
      <c r="G79" s="69"/>
      <c r="H79" s="69"/>
      <c r="I79" s="22"/>
      <c r="J79" s="22"/>
      <c r="K79" s="23"/>
      <c r="M79" s="52"/>
      <c r="N79" s="52"/>
    </row>
    <row r="80" spans="1:14" ht="94.5">
      <c r="A80" s="9"/>
      <c r="B80" s="13" t="s">
        <v>102</v>
      </c>
      <c r="C80" s="13" t="s">
        <v>103</v>
      </c>
      <c r="D80" s="11">
        <v>3300</v>
      </c>
      <c r="E80" s="9">
        <v>6</v>
      </c>
      <c r="F80" s="13"/>
      <c r="G80" s="13"/>
      <c r="H80" s="15"/>
      <c r="I80" s="17">
        <v>0</v>
      </c>
      <c r="J80" s="17">
        <v>1100</v>
      </c>
      <c r="K80" s="17">
        <f>D80-J80</f>
        <v>2200</v>
      </c>
      <c r="M80" s="52"/>
      <c r="N80" s="52"/>
    </row>
    <row r="81" spans="1:14" ht="15.75">
      <c r="A81" s="66" t="s">
        <v>10</v>
      </c>
      <c r="B81" s="67"/>
      <c r="C81" s="8" t="s">
        <v>11</v>
      </c>
      <c r="D81" s="24">
        <f>SUM(D79:D80)</f>
        <v>3300</v>
      </c>
      <c r="E81" s="8" t="s">
        <v>11</v>
      </c>
      <c r="F81" s="8" t="s">
        <v>11</v>
      </c>
      <c r="G81" s="8" t="s">
        <v>11</v>
      </c>
      <c r="H81" s="8" t="s">
        <v>11</v>
      </c>
      <c r="I81" s="25">
        <f>SUM(I80:I80)</f>
        <v>0</v>
      </c>
      <c r="J81" s="25">
        <f>SUM(J80:J80)</f>
        <v>1100</v>
      </c>
      <c r="K81" s="25">
        <f>SUM(K80:K80)</f>
        <v>2200</v>
      </c>
      <c r="M81" s="52"/>
      <c r="N81" s="52"/>
    </row>
    <row r="82" spans="1:14" s="28" customFormat="1" ht="15.75">
      <c r="A82" s="19">
        <v>9</v>
      </c>
      <c r="B82" s="68" t="s">
        <v>104</v>
      </c>
      <c r="C82" s="69"/>
      <c r="D82" s="69"/>
      <c r="E82" s="69"/>
      <c r="F82" s="69"/>
      <c r="G82" s="69"/>
      <c r="H82" s="69"/>
      <c r="I82" s="20"/>
      <c r="J82" s="20"/>
      <c r="K82" s="21"/>
      <c r="M82" s="52"/>
      <c r="N82" s="52"/>
    </row>
    <row r="83" spans="1:14" ht="31.5">
      <c r="A83" s="9"/>
      <c r="B83" s="10" t="s">
        <v>105</v>
      </c>
      <c r="C83" s="13" t="s">
        <v>106</v>
      </c>
      <c r="D83" s="11">
        <v>59420</v>
      </c>
      <c r="E83" s="9">
        <v>2</v>
      </c>
      <c r="F83" s="50"/>
      <c r="G83" s="50"/>
      <c r="H83" s="60"/>
      <c r="I83" s="17">
        <v>0</v>
      </c>
      <c r="J83" s="17">
        <v>59000</v>
      </c>
      <c r="K83" s="17">
        <f aca="true" t="shared" si="7" ref="K83:K88">D83-J83</f>
        <v>420</v>
      </c>
      <c r="M83" s="52"/>
      <c r="N83" s="52"/>
    </row>
    <row r="84" spans="1:14" ht="31.5">
      <c r="A84" s="9"/>
      <c r="B84" s="10" t="s">
        <v>107</v>
      </c>
      <c r="C84" s="13" t="s">
        <v>108</v>
      </c>
      <c r="D84" s="11">
        <v>18260</v>
      </c>
      <c r="E84" s="9">
        <v>2</v>
      </c>
      <c r="F84" s="50"/>
      <c r="G84" s="50"/>
      <c r="H84" s="60"/>
      <c r="I84" s="17">
        <v>0</v>
      </c>
      <c r="J84" s="17">
        <v>17500</v>
      </c>
      <c r="K84" s="17">
        <f t="shared" si="7"/>
        <v>760</v>
      </c>
      <c r="M84" s="52"/>
      <c r="N84" s="52"/>
    </row>
    <row r="85" spans="1:14" ht="31.5">
      <c r="A85" s="9"/>
      <c r="B85" s="10" t="s">
        <v>109</v>
      </c>
      <c r="C85" s="13" t="s">
        <v>110</v>
      </c>
      <c r="D85" s="11">
        <v>50700</v>
      </c>
      <c r="E85" s="9">
        <v>2</v>
      </c>
      <c r="F85" s="50"/>
      <c r="G85" s="50"/>
      <c r="H85" s="60"/>
      <c r="I85" s="17">
        <v>0</v>
      </c>
      <c r="J85" s="17">
        <v>49500</v>
      </c>
      <c r="K85" s="17">
        <f t="shared" si="7"/>
        <v>1200</v>
      </c>
      <c r="M85" s="52"/>
      <c r="N85" s="52"/>
    </row>
    <row r="86" spans="1:19" ht="56.25" customHeight="1">
      <c r="A86" s="9"/>
      <c r="B86" s="10" t="s">
        <v>111</v>
      </c>
      <c r="C86" s="13" t="s">
        <v>112</v>
      </c>
      <c r="D86" s="11">
        <v>60000</v>
      </c>
      <c r="E86" s="9">
        <v>2</v>
      </c>
      <c r="F86" s="13" t="s">
        <v>112</v>
      </c>
      <c r="G86" s="50" t="s">
        <v>242</v>
      </c>
      <c r="H86" s="60">
        <v>43734</v>
      </c>
      <c r="I86" s="48">
        <v>60000</v>
      </c>
      <c r="J86" s="17">
        <f>I86</f>
        <v>60000</v>
      </c>
      <c r="K86" s="17">
        <f t="shared" si="7"/>
        <v>0</v>
      </c>
      <c r="M86" s="52"/>
      <c r="N86" s="52"/>
      <c r="P86" s="64"/>
      <c r="Q86" s="64"/>
      <c r="R86" s="64"/>
      <c r="S86" s="64"/>
    </row>
    <row r="87" spans="1:14" ht="15.75">
      <c r="A87" s="9"/>
      <c r="B87" s="10" t="s">
        <v>113</v>
      </c>
      <c r="C87" s="13" t="s">
        <v>114</v>
      </c>
      <c r="D87" s="11">
        <v>30750</v>
      </c>
      <c r="E87" s="9">
        <v>2</v>
      </c>
      <c r="F87" s="50"/>
      <c r="G87" s="50"/>
      <c r="H87" s="60"/>
      <c r="I87" s="17">
        <v>0</v>
      </c>
      <c r="J87" s="17">
        <v>30750</v>
      </c>
      <c r="K87" s="17">
        <f t="shared" si="7"/>
        <v>0</v>
      </c>
      <c r="M87" s="52"/>
      <c r="N87" s="52"/>
    </row>
    <row r="88" spans="1:14" ht="31.5">
      <c r="A88" s="9"/>
      <c r="B88" s="10" t="s">
        <v>115</v>
      </c>
      <c r="C88" s="13" t="s">
        <v>116</v>
      </c>
      <c r="D88" s="11">
        <v>4000</v>
      </c>
      <c r="E88" s="9">
        <v>2</v>
      </c>
      <c r="F88" s="10"/>
      <c r="G88" s="10"/>
      <c r="H88" s="15"/>
      <c r="I88" s="17">
        <v>0</v>
      </c>
      <c r="J88" s="17">
        <v>4000</v>
      </c>
      <c r="K88" s="17">
        <f t="shared" si="7"/>
        <v>0</v>
      </c>
      <c r="M88" s="52"/>
      <c r="N88" s="52"/>
    </row>
    <row r="89" spans="1:14" ht="33" customHeight="1">
      <c r="A89" s="12"/>
      <c r="B89" s="10" t="s">
        <v>117</v>
      </c>
      <c r="C89" s="13" t="s">
        <v>71</v>
      </c>
      <c r="D89" s="11">
        <v>4000</v>
      </c>
      <c r="E89" s="9">
        <v>12</v>
      </c>
      <c r="F89" s="10"/>
      <c r="G89" s="10"/>
      <c r="H89" s="15"/>
      <c r="I89" s="17">
        <v>0</v>
      </c>
      <c r="J89" s="17">
        <v>4000</v>
      </c>
      <c r="K89" s="17">
        <f aca="true" t="shared" si="8" ref="K89:K96">D89-J89</f>
        <v>0</v>
      </c>
      <c r="M89" s="52"/>
      <c r="N89" s="52"/>
    </row>
    <row r="90" spans="1:14" ht="15.75">
      <c r="A90" s="9"/>
      <c r="B90" s="10" t="s">
        <v>118</v>
      </c>
      <c r="C90" s="13" t="s">
        <v>71</v>
      </c>
      <c r="D90" s="11">
        <v>4000</v>
      </c>
      <c r="E90" s="9">
        <v>12</v>
      </c>
      <c r="F90" s="10"/>
      <c r="G90" s="10"/>
      <c r="H90" s="15"/>
      <c r="I90" s="17">
        <v>0</v>
      </c>
      <c r="J90" s="17">
        <v>4000</v>
      </c>
      <c r="K90" s="17">
        <f t="shared" si="8"/>
        <v>0</v>
      </c>
      <c r="M90" s="52"/>
      <c r="N90" s="52"/>
    </row>
    <row r="91" spans="1:14" ht="28.5" customHeight="1">
      <c r="A91" s="12"/>
      <c r="B91" s="10" t="s">
        <v>119</v>
      </c>
      <c r="C91" s="13" t="s">
        <v>120</v>
      </c>
      <c r="D91" s="11">
        <v>1200</v>
      </c>
      <c r="E91" s="9">
        <v>12</v>
      </c>
      <c r="F91" s="10"/>
      <c r="G91" s="10"/>
      <c r="H91" s="15"/>
      <c r="I91" s="17">
        <v>0</v>
      </c>
      <c r="J91" s="17">
        <v>1200</v>
      </c>
      <c r="K91" s="17">
        <f t="shared" si="8"/>
        <v>0</v>
      </c>
      <c r="M91" s="52"/>
      <c r="N91" s="52"/>
    </row>
    <row r="92" spans="1:14" ht="15.75">
      <c r="A92" s="9"/>
      <c r="B92" s="10" t="s">
        <v>121</v>
      </c>
      <c r="C92" s="13" t="s">
        <v>122</v>
      </c>
      <c r="D92" s="11">
        <v>3600</v>
      </c>
      <c r="E92" s="9">
        <v>12</v>
      </c>
      <c r="F92" s="10"/>
      <c r="G92" s="10"/>
      <c r="H92" s="15"/>
      <c r="I92" s="17">
        <v>0</v>
      </c>
      <c r="J92" s="17">
        <v>3600</v>
      </c>
      <c r="K92" s="17">
        <f t="shared" si="8"/>
        <v>0</v>
      </c>
      <c r="M92" s="52"/>
      <c r="N92" s="52"/>
    </row>
    <row r="93" spans="1:14" ht="25.5" customHeight="1">
      <c r="A93" s="12"/>
      <c r="B93" s="10" t="s">
        <v>123</v>
      </c>
      <c r="C93" s="13" t="s">
        <v>124</v>
      </c>
      <c r="D93" s="11">
        <v>3400</v>
      </c>
      <c r="E93" s="9">
        <v>12</v>
      </c>
      <c r="F93" s="13"/>
      <c r="G93" s="50"/>
      <c r="H93" s="16"/>
      <c r="I93" s="17">
        <v>0</v>
      </c>
      <c r="J93" s="17">
        <v>3400</v>
      </c>
      <c r="K93" s="17">
        <f t="shared" si="8"/>
        <v>0</v>
      </c>
      <c r="M93" s="52"/>
      <c r="N93" s="52"/>
    </row>
    <row r="94" spans="1:14" ht="15.75">
      <c r="A94" s="62"/>
      <c r="B94" s="70" t="s">
        <v>293</v>
      </c>
      <c r="C94" s="71"/>
      <c r="D94" s="11"/>
      <c r="E94" s="9"/>
      <c r="F94" s="13"/>
      <c r="G94" s="13"/>
      <c r="H94" s="15"/>
      <c r="I94" s="17"/>
      <c r="J94" s="17"/>
      <c r="K94" s="17"/>
      <c r="M94" s="52"/>
      <c r="N94" s="52"/>
    </row>
    <row r="95" spans="1:19" ht="66.75" customHeight="1">
      <c r="A95" s="12"/>
      <c r="B95" s="10" t="s">
        <v>123</v>
      </c>
      <c r="C95" s="13"/>
      <c r="D95" s="11"/>
      <c r="E95" s="9">
        <v>12</v>
      </c>
      <c r="F95" s="13" t="s">
        <v>291</v>
      </c>
      <c r="G95" s="50" t="s">
        <v>243</v>
      </c>
      <c r="H95" s="16">
        <v>43798</v>
      </c>
      <c r="I95" s="48">
        <v>2380</v>
      </c>
      <c r="J95" s="17">
        <f>I95</f>
        <v>2380</v>
      </c>
      <c r="K95" s="17">
        <f t="shared" si="8"/>
        <v>-2380</v>
      </c>
      <c r="M95" s="52"/>
      <c r="N95" s="52"/>
      <c r="P95" s="64"/>
      <c r="Q95" s="64"/>
      <c r="R95" s="64"/>
      <c r="S95" s="64"/>
    </row>
    <row r="96" spans="1:14" ht="41.25" customHeight="1">
      <c r="A96" s="9"/>
      <c r="B96" s="10" t="s">
        <v>125</v>
      </c>
      <c r="C96" s="13" t="s">
        <v>126</v>
      </c>
      <c r="D96" s="11">
        <v>380</v>
      </c>
      <c r="E96" s="9">
        <v>12</v>
      </c>
      <c r="F96" s="13"/>
      <c r="G96" s="50"/>
      <c r="H96" s="16"/>
      <c r="I96" s="48">
        <v>0</v>
      </c>
      <c r="J96" s="17">
        <v>380</v>
      </c>
      <c r="K96" s="17">
        <f t="shared" si="8"/>
        <v>0</v>
      </c>
      <c r="M96" s="52"/>
      <c r="N96" s="52"/>
    </row>
    <row r="97" spans="1:14" ht="15.75">
      <c r="A97" s="66" t="s">
        <v>10</v>
      </c>
      <c r="B97" s="67"/>
      <c r="C97" s="8" t="s">
        <v>11</v>
      </c>
      <c r="D97" s="24">
        <f>SUM(D83:D96)</f>
        <v>239710</v>
      </c>
      <c r="E97" s="8" t="s">
        <v>11</v>
      </c>
      <c r="F97" s="8" t="s">
        <v>11</v>
      </c>
      <c r="G97" s="8" t="s">
        <v>11</v>
      </c>
      <c r="H97" s="8" t="s">
        <v>11</v>
      </c>
      <c r="I97" s="24">
        <f>SUM(I83:I96)</f>
        <v>62380</v>
      </c>
      <c r="J97" s="24">
        <f>SUM(J83:J96)</f>
        <v>239710</v>
      </c>
      <c r="K97" s="24">
        <f>SUM(K83:K96)</f>
        <v>0</v>
      </c>
      <c r="M97" s="52"/>
      <c r="N97" s="52"/>
    </row>
    <row r="98" spans="1:14" s="28" customFormat="1" ht="15.75">
      <c r="A98" s="19">
        <v>10</v>
      </c>
      <c r="B98" s="68" t="s">
        <v>127</v>
      </c>
      <c r="C98" s="69"/>
      <c r="D98" s="69"/>
      <c r="E98" s="69"/>
      <c r="F98" s="69"/>
      <c r="G98" s="69"/>
      <c r="H98" s="69"/>
      <c r="I98" s="22"/>
      <c r="J98" s="22"/>
      <c r="K98" s="23"/>
      <c r="M98" s="52"/>
      <c r="N98" s="52"/>
    </row>
    <row r="99" spans="1:14" ht="15.75">
      <c r="A99" s="9"/>
      <c r="B99" s="13" t="s">
        <v>58</v>
      </c>
      <c r="C99" s="13" t="s">
        <v>128</v>
      </c>
      <c r="D99" s="11">
        <v>250</v>
      </c>
      <c r="E99" s="9">
        <v>6</v>
      </c>
      <c r="F99" s="13"/>
      <c r="G99" s="13"/>
      <c r="H99" s="15"/>
      <c r="I99" s="48">
        <v>0</v>
      </c>
      <c r="J99" s="17">
        <v>250</v>
      </c>
      <c r="K99" s="17">
        <f>D99-J99</f>
        <v>0</v>
      </c>
      <c r="M99" s="52"/>
      <c r="N99" s="52"/>
    </row>
    <row r="100" spans="1:14" ht="15.75">
      <c r="A100" s="12"/>
      <c r="B100" s="10" t="s">
        <v>60</v>
      </c>
      <c r="C100" s="13" t="s">
        <v>81</v>
      </c>
      <c r="D100" s="11">
        <v>500</v>
      </c>
      <c r="E100" s="9">
        <v>6</v>
      </c>
      <c r="F100" s="13"/>
      <c r="G100" s="13"/>
      <c r="H100" s="15"/>
      <c r="I100" s="48">
        <v>0</v>
      </c>
      <c r="J100" s="17">
        <v>250</v>
      </c>
      <c r="K100" s="17">
        <f>D100-J100</f>
        <v>250</v>
      </c>
      <c r="M100" s="52"/>
      <c r="N100" s="52"/>
    </row>
    <row r="101" spans="1:14" ht="15.75">
      <c r="A101" s="9"/>
      <c r="B101" s="10" t="s">
        <v>129</v>
      </c>
      <c r="C101" s="13" t="s">
        <v>130</v>
      </c>
      <c r="D101" s="11">
        <v>8000</v>
      </c>
      <c r="E101" s="9">
        <v>3</v>
      </c>
      <c r="F101" s="13"/>
      <c r="G101" s="13"/>
      <c r="H101" s="15"/>
      <c r="I101" s="48">
        <v>0</v>
      </c>
      <c r="J101" s="17">
        <v>4000</v>
      </c>
      <c r="K101" s="17">
        <f>D101-J101</f>
        <v>4000</v>
      </c>
      <c r="M101" s="52"/>
      <c r="N101" s="52"/>
    </row>
    <row r="102" spans="1:14" ht="15.75">
      <c r="A102" s="12"/>
      <c r="B102" s="10" t="s">
        <v>131</v>
      </c>
      <c r="C102" s="13" t="s">
        <v>130</v>
      </c>
      <c r="D102" s="11">
        <v>8000</v>
      </c>
      <c r="E102" s="9">
        <v>3</v>
      </c>
      <c r="F102" s="13"/>
      <c r="G102" s="13"/>
      <c r="H102" s="15"/>
      <c r="I102" s="48">
        <v>0</v>
      </c>
      <c r="J102" s="17">
        <v>4000</v>
      </c>
      <c r="K102" s="17">
        <f>D102-J102</f>
        <v>4000</v>
      </c>
      <c r="M102" s="52"/>
      <c r="N102" s="52"/>
    </row>
    <row r="103" spans="1:14" ht="15.75">
      <c r="A103" s="9"/>
      <c r="B103" s="10" t="s">
        <v>132</v>
      </c>
      <c r="C103" s="13" t="s">
        <v>133</v>
      </c>
      <c r="D103" s="11">
        <f>43*500</f>
        <v>21500</v>
      </c>
      <c r="E103" s="9">
        <v>3</v>
      </c>
      <c r="F103" s="13"/>
      <c r="G103" s="13"/>
      <c r="H103" s="15"/>
      <c r="I103" s="48">
        <v>0</v>
      </c>
      <c r="J103" s="17">
        <v>10500</v>
      </c>
      <c r="K103" s="17">
        <f>D103-J103</f>
        <v>11000</v>
      </c>
      <c r="M103" s="52"/>
      <c r="N103" s="52"/>
    </row>
    <row r="104" spans="1:14" ht="15.75">
      <c r="A104" s="66" t="s">
        <v>10</v>
      </c>
      <c r="B104" s="67"/>
      <c r="C104" s="8" t="s">
        <v>11</v>
      </c>
      <c r="D104" s="24">
        <f>SUM(D98:D103)</f>
        <v>38250</v>
      </c>
      <c r="E104" s="8" t="s">
        <v>11</v>
      </c>
      <c r="F104" s="8" t="s">
        <v>11</v>
      </c>
      <c r="G104" s="8" t="s">
        <v>11</v>
      </c>
      <c r="H104" s="8" t="s">
        <v>11</v>
      </c>
      <c r="I104" s="25">
        <f>SUM(I99:I103)</f>
        <v>0</v>
      </c>
      <c r="J104" s="25">
        <f>SUM(J99:J103)</f>
        <v>19000</v>
      </c>
      <c r="K104" s="25">
        <f>SUM(K99:K103)</f>
        <v>19250</v>
      </c>
      <c r="M104" s="52"/>
      <c r="N104" s="52"/>
    </row>
    <row r="105" spans="1:14" s="28" customFormat="1" ht="15.75">
      <c r="A105" s="19">
        <v>11</v>
      </c>
      <c r="B105" s="68" t="s">
        <v>134</v>
      </c>
      <c r="C105" s="69"/>
      <c r="D105" s="69"/>
      <c r="E105" s="69"/>
      <c r="F105" s="69"/>
      <c r="G105" s="69"/>
      <c r="H105" s="69"/>
      <c r="I105" s="22"/>
      <c r="J105" s="22"/>
      <c r="K105" s="23"/>
      <c r="M105" s="52"/>
      <c r="N105" s="52"/>
    </row>
    <row r="106" spans="1:14" ht="220.5">
      <c r="A106" s="9"/>
      <c r="B106" s="13" t="s">
        <v>70</v>
      </c>
      <c r="C106" s="13" t="s">
        <v>135</v>
      </c>
      <c r="D106" s="11">
        <v>6000</v>
      </c>
      <c r="E106" s="9">
        <v>6</v>
      </c>
      <c r="F106" s="13" t="s">
        <v>135</v>
      </c>
      <c r="G106" s="13" t="s">
        <v>263</v>
      </c>
      <c r="H106" s="15" t="s">
        <v>264</v>
      </c>
      <c r="I106" s="17">
        <v>6000</v>
      </c>
      <c r="J106" s="17">
        <f>I106</f>
        <v>6000</v>
      </c>
      <c r="K106" s="17">
        <f>D106-J106</f>
        <v>0</v>
      </c>
      <c r="M106" s="52"/>
      <c r="N106" s="52"/>
    </row>
    <row r="107" spans="1:14" ht="15.75">
      <c r="A107" s="66" t="s">
        <v>10</v>
      </c>
      <c r="B107" s="67"/>
      <c r="C107" s="8" t="s">
        <v>11</v>
      </c>
      <c r="D107" s="24">
        <f>SUM(D105:D106)</f>
        <v>6000</v>
      </c>
      <c r="E107" s="8" t="s">
        <v>11</v>
      </c>
      <c r="F107" s="8" t="s">
        <v>11</v>
      </c>
      <c r="G107" s="8" t="s">
        <v>11</v>
      </c>
      <c r="H107" s="8" t="s">
        <v>11</v>
      </c>
      <c r="I107" s="25">
        <f>SUM(I106:I106)</f>
        <v>6000</v>
      </c>
      <c r="J107" s="25">
        <f>SUM(J106:J106)</f>
        <v>6000</v>
      </c>
      <c r="K107" s="25">
        <f>SUM(K106:K106)</f>
        <v>0</v>
      </c>
      <c r="M107" s="52"/>
      <c r="N107" s="52"/>
    </row>
    <row r="108" spans="1:14" s="28" customFormat="1" ht="33" customHeight="1">
      <c r="A108" s="19">
        <v>12</v>
      </c>
      <c r="B108" s="68" t="s">
        <v>136</v>
      </c>
      <c r="C108" s="69"/>
      <c r="D108" s="69"/>
      <c r="E108" s="69"/>
      <c r="F108" s="69"/>
      <c r="G108" s="69"/>
      <c r="H108" s="69"/>
      <c r="I108" s="22"/>
      <c r="J108" s="22"/>
      <c r="K108" s="23"/>
      <c r="M108" s="52"/>
      <c r="N108" s="52"/>
    </row>
    <row r="109" spans="1:14" ht="31.5">
      <c r="A109" s="9"/>
      <c r="B109" s="13" t="s">
        <v>137</v>
      </c>
      <c r="C109" s="13" t="s">
        <v>138</v>
      </c>
      <c r="D109" s="11">
        <v>54000</v>
      </c>
      <c r="E109" s="9">
        <v>6</v>
      </c>
      <c r="F109" s="13"/>
      <c r="G109" s="13"/>
      <c r="H109" s="15"/>
      <c r="I109" s="48">
        <v>0</v>
      </c>
      <c r="J109" s="17">
        <v>54000</v>
      </c>
      <c r="K109" s="17">
        <f aca="true" t="shared" si="9" ref="K109:K116">D109-J109</f>
        <v>0</v>
      </c>
      <c r="M109" s="52"/>
      <c r="N109" s="52"/>
    </row>
    <row r="110" spans="1:14" ht="48.75" customHeight="1">
      <c r="A110" s="9"/>
      <c r="B110" s="13" t="s">
        <v>139</v>
      </c>
      <c r="C110" s="13" t="s">
        <v>140</v>
      </c>
      <c r="D110" s="11">
        <v>18000</v>
      </c>
      <c r="E110" s="9">
        <v>3</v>
      </c>
      <c r="F110" s="13"/>
      <c r="G110" s="13"/>
      <c r="H110" s="15"/>
      <c r="I110" s="48">
        <v>0</v>
      </c>
      <c r="J110" s="17">
        <v>14143</v>
      </c>
      <c r="K110" s="17">
        <f t="shared" si="9"/>
        <v>3857</v>
      </c>
      <c r="M110" s="52"/>
      <c r="N110" s="52"/>
    </row>
    <row r="111" spans="1:14" ht="63">
      <c r="A111" s="9"/>
      <c r="B111" s="13" t="s">
        <v>141</v>
      </c>
      <c r="C111" s="13" t="s">
        <v>142</v>
      </c>
      <c r="D111" s="11">
        <v>13500</v>
      </c>
      <c r="E111" s="9">
        <v>3</v>
      </c>
      <c r="F111" s="13"/>
      <c r="G111" s="13"/>
      <c r="H111" s="15"/>
      <c r="I111" s="48">
        <v>0</v>
      </c>
      <c r="J111" s="17">
        <v>10607</v>
      </c>
      <c r="K111" s="17">
        <f t="shared" si="9"/>
        <v>2893</v>
      </c>
      <c r="M111" s="52"/>
      <c r="N111" s="52"/>
    </row>
    <row r="112" spans="1:14" ht="30" customHeight="1">
      <c r="A112" s="9"/>
      <c r="B112" s="13" t="s">
        <v>143</v>
      </c>
      <c r="C112" s="13" t="s">
        <v>144</v>
      </c>
      <c r="D112" s="11">
        <f>6000*13</f>
        <v>78000</v>
      </c>
      <c r="E112" s="9">
        <v>3</v>
      </c>
      <c r="F112" s="13"/>
      <c r="G112" s="13"/>
      <c r="H112" s="15"/>
      <c r="I112" s="48">
        <v>0</v>
      </c>
      <c r="J112" s="17">
        <v>75000</v>
      </c>
      <c r="K112" s="17">
        <f t="shared" si="9"/>
        <v>3000</v>
      </c>
      <c r="M112" s="52"/>
      <c r="N112" s="52"/>
    </row>
    <row r="113" spans="1:14" ht="30" customHeight="1">
      <c r="A113" s="9"/>
      <c r="B113" s="13" t="s">
        <v>70</v>
      </c>
      <c r="C113" s="13" t="s">
        <v>145</v>
      </c>
      <c r="D113" s="11">
        <v>9000</v>
      </c>
      <c r="E113" s="9">
        <v>6</v>
      </c>
      <c r="F113" s="13"/>
      <c r="G113" s="13"/>
      <c r="H113" s="15"/>
      <c r="I113" s="48">
        <v>0</v>
      </c>
      <c r="J113" s="17">
        <v>9000</v>
      </c>
      <c r="K113" s="17">
        <f t="shared" si="9"/>
        <v>0</v>
      </c>
      <c r="M113" s="52"/>
      <c r="N113" s="52"/>
    </row>
    <row r="114" spans="1:14" ht="15.75">
      <c r="A114" s="62"/>
      <c r="B114" s="70" t="s">
        <v>293</v>
      </c>
      <c r="C114" s="71"/>
      <c r="D114" s="11"/>
      <c r="E114" s="9"/>
      <c r="F114" s="13"/>
      <c r="G114" s="13"/>
      <c r="H114" s="15"/>
      <c r="I114" s="17"/>
      <c r="J114" s="17"/>
      <c r="K114" s="17"/>
      <c r="M114" s="52"/>
      <c r="N114" s="52"/>
    </row>
    <row r="115" spans="1:19" ht="102.75" customHeight="1">
      <c r="A115" s="62"/>
      <c r="B115" s="13" t="s">
        <v>265</v>
      </c>
      <c r="C115" s="13"/>
      <c r="D115" s="11"/>
      <c r="E115" s="9">
        <v>3</v>
      </c>
      <c r="F115" s="13" t="s">
        <v>266</v>
      </c>
      <c r="G115" s="13" t="s">
        <v>267</v>
      </c>
      <c r="H115" s="15">
        <v>43817</v>
      </c>
      <c r="I115" s="17">
        <v>4999</v>
      </c>
      <c r="J115" s="17">
        <f>I115</f>
        <v>4999</v>
      </c>
      <c r="K115" s="17">
        <f t="shared" si="9"/>
        <v>-4999</v>
      </c>
      <c r="M115" s="52"/>
      <c r="N115" s="52"/>
      <c r="P115" s="64"/>
      <c r="Q115" s="64"/>
      <c r="R115" s="64"/>
      <c r="S115" s="64"/>
    </row>
    <row r="116" spans="1:19" ht="108.75" customHeight="1">
      <c r="A116" s="62"/>
      <c r="B116" s="13" t="s">
        <v>268</v>
      </c>
      <c r="C116" s="13"/>
      <c r="D116" s="11"/>
      <c r="E116" s="9">
        <v>11</v>
      </c>
      <c r="F116" s="13" t="s">
        <v>269</v>
      </c>
      <c r="G116" s="13" t="s">
        <v>270</v>
      </c>
      <c r="H116" s="15">
        <v>43817</v>
      </c>
      <c r="I116" s="17">
        <v>4751</v>
      </c>
      <c r="J116" s="17">
        <f>I116</f>
        <v>4751</v>
      </c>
      <c r="K116" s="17">
        <f t="shared" si="9"/>
        <v>-4751</v>
      </c>
      <c r="M116" s="52"/>
      <c r="N116" s="52"/>
      <c r="P116" s="64"/>
      <c r="Q116" s="64"/>
      <c r="R116" s="64"/>
      <c r="S116" s="64"/>
    </row>
    <row r="117" spans="1:14" ht="15.75">
      <c r="A117" s="66" t="s">
        <v>10</v>
      </c>
      <c r="B117" s="67"/>
      <c r="C117" s="8" t="s">
        <v>11</v>
      </c>
      <c r="D117" s="24">
        <f>SUM(D108:D113)</f>
        <v>172500</v>
      </c>
      <c r="E117" s="8" t="s">
        <v>11</v>
      </c>
      <c r="F117" s="8" t="s">
        <v>11</v>
      </c>
      <c r="G117" s="8" t="s">
        <v>11</v>
      </c>
      <c r="H117" s="8" t="s">
        <v>11</v>
      </c>
      <c r="I117" s="25">
        <f>SUM(I109:I116)</f>
        <v>9750</v>
      </c>
      <c r="J117" s="25">
        <f>SUM(J109:J116)</f>
        <v>172500</v>
      </c>
      <c r="K117" s="25">
        <f>SUM(K109:K116)</f>
        <v>0</v>
      </c>
      <c r="M117" s="52"/>
      <c r="N117" s="52"/>
    </row>
    <row r="118" spans="1:14" s="28" customFormat="1" ht="15.75">
      <c r="A118" s="19">
        <v>13</v>
      </c>
      <c r="B118" s="68" t="s">
        <v>146</v>
      </c>
      <c r="C118" s="69"/>
      <c r="D118" s="69"/>
      <c r="E118" s="69"/>
      <c r="F118" s="69"/>
      <c r="G118" s="69"/>
      <c r="H118" s="69"/>
      <c r="I118" s="22"/>
      <c r="J118" s="22"/>
      <c r="K118" s="23"/>
      <c r="M118" s="52"/>
      <c r="N118" s="52"/>
    </row>
    <row r="119" spans="1:14" ht="15.75">
      <c r="A119" s="9"/>
      <c r="B119" s="13" t="s">
        <v>147</v>
      </c>
      <c r="C119" s="13" t="s">
        <v>148</v>
      </c>
      <c r="D119" s="11">
        <v>12000</v>
      </c>
      <c r="E119" s="9">
        <v>3</v>
      </c>
      <c r="F119" s="13"/>
      <c r="G119" s="13"/>
      <c r="H119" s="15"/>
      <c r="I119" s="17">
        <v>0</v>
      </c>
      <c r="J119" s="17">
        <v>11999</v>
      </c>
      <c r="K119" s="17">
        <f>D119-J119</f>
        <v>1</v>
      </c>
      <c r="M119" s="52"/>
      <c r="N119" s="52"/>
    </row>
    <row r="120" spans="1:14" ht="15.75">
      <c r="A120" s="9"/>
      <c r="B120" s="13" t="s">
        <v>149</v>
      </c>
      <c r="C120" s="13" t="s">
        <v>150</v>
      </c>
      <c r="D120" s="11">
        <v>4680</v>
      </c>
      <c r="E120" s="9">
        <v>3</v>
      </c>
      <c r="F120" s="13"/>
      <c r="G120" s="13"/>
      <c r="H120" s="15"/>
      <c r="I120" s="17">
        <v>0</v>
      </c>
      <c r="J120" s="17">
        <v>4680</v>
      </c>
      <c r="K120" s="17">
        <f aca="true" t="shared" si="10" ref="K120:K132">D120-J120</f>
        <v>0</v>
      </c>
      <c r="M120" s="52"/>
      <c r="N120" s="52"/>
    </row>
    <row r="121" spans="1:14" ht="15.75">
      <c r="A121" s="9"/>
      <c r="B121" s="13" t="s">
        <v>151</v>
      </c>
      <c r="C121" s="13" t="s">
        <v>152</v>
      </c>
      <c r="D121" s="11">
        <v>25200</v>
      </c>
      <c r="E121" s="9">
        <v>3</v>
      </c>
      <c r="F121" s="13"/>
      <c r="G121" s="13"/>
      <c r="H121" s="15"/>
      <c r="I121" s="17">
        <v>0</v>
      </c>
      <c r="J121" s="17">
        <v>25199</v>
      </c>
      <c r="K121" s="17">
        <f aca="true" t="shared" si="11" ref="K121:K127">D121-J121</f>
        <v>1</v>
      </c>
      <c r="M121" s="52"/>
      <c r="N121" s="52"/>
    </row>
    <row r="122" spans="1:14" ht="31.5">
      <c r="A122" s="9"/>
      <c r="B122" s="13" t="s">
        <v>153</v>
      </c>
      <c r="C122" s="13" t="s">
        <v>154</v>
      </c>
      <c r="D122" s="11">
        <v>33000</v>
      </c>
      <c r="E122" s="9">
        <v>3</v>
      </c>
      <c r="F122" s="13"/>
      <c r="G122" s="13"/>
      <c r="H122" s="15"/>
      <c r="I122" s="17">
        <v>0</v>
      </c>
      <c r="J122" s="17">
        <v>32999</v>
      </c>
      <c r="K122" s="17">
        <f t="shared" si="11"/>
        <v>1</v>
      </c>
      <c r="M122" s="52"/>
      <c r="N122" s="52"/>
    </row>
    <row r="123" spans="1:14" ht="15.75">
      <c r="A123" s="9"/>
      <c r="B123" s="13" t="s">
        <v>155</v>
      </c>
      <c r="C123" s="13" t="s">
        <v>156</v>
      </c>
      <c r="D123" s="11">
        <v>720</v>
      </c>
      <c r="E123" s="9">
        <v>3</v>
      </c>
      <c r="F123" s="13"/>
      <c r="G123" s="13"/>
      <c r="H123" s="15"/>
      <c r="I123" s="17">
        <v>0</v>
      </c>
      <c r="J123" s="17">
        <v>720</v>
      </c>
      <c r="K123" s="17">
        <f t="shared" si="11"/>
        <v>0</v>
      </c>
      <c r="M123" s="52"/>
      <c r="N123" s="52"/>
    </row>
    <row r="124" spans="1:14" ht="15.75">
      <c r="A124" s="9"/>
      <c r="B124" s="13" t="s">
        <v>143</v>
      </c>
      <c r="C124" s="13" t="s">
        <v>157</v>
      </c>
      <c r="D124" s="11">
        <f>4102*3</f>
        <v>12306</v>
      </c>
      <c r="E124" s="9">
        <v>3</v>
      </c>
      <c r="F124" s="13"/>
      <c r="G124" s="13"/>
      <c r="H124" s="15"/>
      <c r="I124" s="17">
        <v>0</v>
      </c>
      <c r="J124" s="17">
        <v>12306</v>
      </c>
      <c r="K124" s="17">
        <f t="shared" si="11"/>
        <v>0</v>
      </c>
      <c r="M124" s="52"/>
      <c r="N124" s="52"/>
    </row>
    <row r="125" spans="1:14" ht="15.75">
      <c r="A125" s="9"/>
      <c r="B125" s="13" t="s">
        <v>158</v>
      </c>
      <c r="C125" s="13" t="s">
        <v>159</v>
      </c>
      <c r="D125" s="11">
        <v>4440</v>
      </c>
      <c r="E125" s="9">
        <v>3</v>
      </c>
      <c r="F125" s="13"/>
      <c r="G125" s="13"/>
      <c r="H125" s="15"/>
      <c r="I125" s="17">
        <v>0</v>
      </c>
      <c r="J125" s="17">
        <v>4440</v>
      </c>
      <c r="K125" s="17">
        <f t="shared" si="11"/>
        <v>0</v>
      </c>
      <c r="M125" s="52"/>
      <c r="N125" s="52"/>
    </row>
    <row r="126" spans="1:14" ht="15.75">
      <c r="A126" s="9"/>
      <c r="B126" s="13" t="s">
        <v>160</v>
      </c>
      <c r="C126" s="13" t="s">
        <v>161</v>
      </c>
      <c r="D126" s="11">
        <v>1488</v>
      </c>
      <c r="E126" s="9">
        <v>3</v>
      </c>
      <c r="F126" s="13"/>
      <c r="G126" s="13"/>
      <c r="H126" s="15"/>
      <c r="I126" s="17">
        <v>0</v>
      </c>
      <c r="J126" s="17">
        <v>1488</v>
      </c>
      <c r="K126" s="17">
        <f t="shared" si="11"/>
        <v>0</v>
      </c>
      <c r="M126" s="52"/>
      <c r="N126" s="52"/>
    </row>
    <row r="127" spans="1:14" ht="15.75">
      <c r="A127" s="9"/>
      <c r="B127" s="13" t="s">
        <v>162</v>
      </c>
      <c r="C127" s="13" t="s">
        <v>163</v>
      </c>
      <c r="D127" s="11">
        <v>6800</v>
      </c>
      <c r="E127" s="9">
        <v>3</v>
      </c>
      <c r="F127" s="13"/>
      <c r="G127" s="13"/>
      <c r="H127" s="15"/>
      <c r="I127" s="17">
        <v>0</v>
      </c>
      <c r="J127" s="17">
        <v>6800</v>
      </c>
      <c r="K127" s="17">
        <f t="shared" si="11"/>
        <v>0</v>
      </c>
      <c r="M127" s="52"/>
      <c r="N127" s="52"/>
    </row>
    <row r="128" spans="1:14" ht="15.75">
      <c r="A128" s="9"/>
      <c r="B128" s="13" t="s">
        <v>164</v>
      </c>
      <c r="C128" s="13" t="s">
        <v>165</v>
      </c>
      <c r="D128" s="11">
        <v>12750</v>
      </c>
      <c r="E128" s="9">
        <v>3</v>
      </c>
      <c r="F128" s="13"/>
      <c r="G128" s="13"/>
      <c r="H128" s="15"/>
      <c r="I128" s="17">
        <v>0</v>
      </c>
      <c r="J128" s="17">
        <v>12750</v>
      </c>
      <c r="K128" s="17">
        <f t="shared" si="10"/>
        <v>0</v>
      </c>
      <c r="M128" s="52"/>
      <c r="N128" s="52"/>
    </row>
    <row r="129" spans="1:14" ht="15.75">
      <c r="A129" s="9"/>
      <c r="B129" s="13" t="s">
        <v>166</v>
      </c>
      <c r="C129" s="13" t="s">
        <v>167</v>
      </c>
      <c r="D129" s="11">
        <v>6000</v>
      </c>
      <c r="E129" s="9">
        <v>3</v>
      </c>
      <c r="F129" s="13"/>
      <c r="G129" s="13"/>
      <c r="H129" s="15"/>
      <c r="I129" s="17">
        <v>0</v>
      </c>
      <c r="J129" s="17">
        <v>6000</v>
      </c>
      <c r="K129" s="17">
        <f t="shared" si="10"/>
        <v>0</v>
      </c>
      <c r="M129" s="52"/>
      <c r="N129" s="52"/>
    </row>
    <row r="130" spans="1:14" ht="31.5">
      <c r="A130" s="9"/>
      <c r="B130" s="13" t="s">
        <v>168</v>
      </c>
      <c r="C130" s="13" t="s">
        <v>169</v>
      </c>
      <c r="D130" s="11">
        <v>18200</v>
      </c>
      <c r="E130" s="9">
        <v>3</v>
      </c>
      <c r="F130" s="13"/>
      <c r="G130" s="13"/>
      <c r="H130" s="15"/>
      <c r="I130" s="17">
        <v>0</v>
      </c>
      <c r="J130" s="17">
        <v>18199</v>
      </c>
      <c r="K130" s="17">
        <f t="shared" si="10"/>
        <v>1</v>
      </c>
      <c r="M130" s="52"/>
      <c r="N130" s="52"/>
    </row>
    <row r="131" spans="1:14" ht="31.5">
      <c r="A131" s="9"/>
      <c r="B131" s="13" t="s">
        <v>170</v>
      </c>
      <c r="C131" s="13" t="s">
        <v>171</v>
      </c>
      <c r="D131" s="11">
        <v>500</v>
      </c>
      <c r="E131" s="9">
        <v>3</v>
      </c>
      <c r="F131" s="13"/>
      <c r="G131" s="13"/>
      <c r="H131" s="15"/>
      <c r="I131" s="17">
        <v>0</v>
      </c>
      <c r="J131" s="17">
        <v>500</v>
      </c>
      <c r="K131" s="17">
        <f t="shared" si="10"/>
        <v>0</v>
      </c>
      <c r="M131" s="52"/>
      <c r="N131" s="52"/>
    </row>
    <row r="132" spans="1:14" ht="15.75">
      <c r="A132" s="9"/>
      <c r="B132" s="13" t="s">
        <v>172</v>
      </c>
      <c r="C132" s="13" t="s">
        <v>173</v>
      </c>
      <c r="D132" s="11">
        <v>2000</v>
      </c>
      <c r="E132" s="9">
        <v>3</v>
      </c>
      <c r="F132" s="13"/>
      <c r="G132" s="13"/>
      <c r="H132" s="15"/>
      <c r="I132" s="17">
        <v>0</v>
      </c>
      <c r="J132" s="17">
        <v>2000</v>
      </c>
      <c r="K132" s="17">
        <f t="shared" si="10"/>
        <v>0</v>
      </c>
      <c r="M132" s="52"/>
      <c r="N132" s="52"/>
    </row>
    <row r="133" spans="1:14" ht="15.75">
      <c r="A133" s="12"/>
      <c r="B133" s="13" t="s">
        <v>174</v>
      </c>
      <c r="C133" s="13" t="s">
        <v>175</v>
      </c>
      <c r="D133" s="11">
        <v>500</v>
      </c>
      <c r="E133" s="9">
        <v>3</v>
      </c>
      <c r="F133" s="13"/>
      <c r="G133" s="13"/>
      <c r="H133" s="15"/>
      <c r="I133" s="17">
        <v>0</v>
      </c>
      <c r="J133" s="17">
        <v>500</v>
      </c>
      <c r="K133" s="17">
        <f>D133-J133</f>
        <v>0</v>
      </c>
      <c r="M133" s="52"/>
      <c r="N133" s="52"/>
    </row>
    <row r="134" spans="1:14" ht="15.75">
      <c r="A134" s="9"/>
      <c r="B134" s="13" t="s">
        <v>176</v>
      </c>
      <c r="C134" s="13" t="s">
        <v>177</v>
      </c>
      <c r="D134" s="11">
        <v>600</v>
      </c>
      <c r="E134" s="9">
        <v>3</v>
      </c>
      <c r="F134" s="13"/>
      <c r="G134" s="13"/>
      <c r="H134" s="15"/>
      <c r="I134" s="17">
        <v>0</v>
      </c>
      <c r="J134" s="17">
        <v>600</v>
      </c>
      <c r="K134" s="17">
        <f>D134-J134</f>
        <v>0</v>
      </c>
      <c r="M134" s="52"/>
      <c r="N134" s="52"/>
    </row>
    <row r="135" spans="1:14" ht="15.75">
      <c r="A135" s="12"/>
      <c r="B135" s="13" t="s">
        <v>117</v>
      </c>
      <c r="C135" s="13" t="s">
        <v>178</v>
      </c>
      <c r="D135" s="11">
        <v>300</v>
      </c>
      <c r="E135" s="9">
        <v>3</v>
      </c>
      <c r="F135" s="13"/>
      <c r="G135" s="13"/>
      <c r="H135" s="15"/>
      <c r="I135" s="17">
        <v>0</v>
      </c>
      <c r="J135" s="17">
        <v>300</v>
      </c>
      <c r="K135" s="17">
        <f>D135-J135</f>
        <v>0</v>
      </c>
      <c r="M135" s="52"/>
      <c r="N135" s="52"/>
    </row>
    <row r="136" spans="1:14" ht="15.75">
      <c r="A136" s="66" t="s">
        <v>10</v>
      </c>
      <c r="B136" s="67"/>
      <c r="C136" s="8" t="s">
        <v>11</v>
      </c>
      <c r="D136" s="24">
        <f>SUM(D118:D135)</f>
        <v>141484</v>
      </c>
      <c r="E136" s="8" t="s">
        <v>11</v>
      </c>
      <c r="F136" s="8" t="s">
        <v>11</v>
      </c>
      <c r="G136" s="8" t="s">
        <v>11</v>
      </c>
      <c r="H136" s="8" t="s">
        <v>11</v>
      </c>
      <c r="I136" s="25">
        <f>SUM(I119:I135)</f>
        <v>0</v>
      </c>
      <c r="J136" s="25">
        <f>SUM(J119:J135)</f>
        <v>141480</v>
      </c>
      <c r="K136" s="25">
        <f>SUM(K119:K135)</f>
        <v>4</v>
      </c>
      <c r="M136" s="52"/>
      <c r="N136" s="52"/>
    </row>
    <row r="137" spans="1:14" s="28" customFormat="1" ht="15.75">
      <c r="A137" s="19">
        <v>14</v>
      </c>
      <c r="B137" s="68" t="s">
        <v>179</v>
      </c>
      <c r="C137" s="69"/>
      <c r="D137" s="69"/>
      <c r="E137" s="69"/>
      <c r="F137" s="69"/>
      <c r="G137" s="69"/>
      <c r="H137" s="69"/>
      <c r="I137" s="22"/>
      <c r="J137" s="22"/>
      <c r="K137" s="23"/>
      <c r="M137" s="52"/>
      <c r="N137" s="52"/>
    </row>
    <row r="138" spans="1:14" ht="15.75">
      <c r="A138" s="9"/>
      <c r="B138" s="13" t="s">
        <v>164</v>
      </c>
      <c r="C138" s="13" t="s">
        <v>165</v>
      </c>
      <c r="D138" s="11">
        <v>12750</v>
      </c>
      <c r="E138" s="9">
        <v>3</v>
      </c>
      <c r="F138" s="13"/>
      <c r="G138" s="13"/>
      <c r="H138" s="15"/>
      <c r="I138" s="17">
        <v>0</v>
      </c>
      <c r="J138" s="17">
        <f>I138</f>
        <v>0</v>
      </c>
      <c r="K138" s="17">
        <f>D138-J138</f>
        <v>12750</v>
      </c>
      <c r="M138" s="52"/>
      <c r="N138" s="52"/>
    </row>
    <row r="139" spans="1:14" ht="31.5">
      <c r="A139" s="12"/>
      <c r="B139" s="13" t="s">
        <v>70</v>
      </c>
      <c r="C139" s="13" t="s">
        <v>180</v>
      </c>
      <c r="D139" s="11">
        <f>150*45</f>
        <v>6750</v>
      </c>
      <c r="E139" s="9">
        <v>6</v>
      </c>
      <c r="F139" s="14"/>
      <c r="G139" s="14"/>
      <c r="H139" s="16"/>
      <c r="I139" s="17">
        <v>0</v>
      </c>
      <c r="J139" s="17">
        <f>I139</f>
        <v>0</v>
      </c>
      <c r="K139" s="17">
        <f>D139-J139</f>
        <v>6750</v>
      </c>
      <c r="M139" s="52"/>
      <c r="N139" s="52"/>
    </row>
    <row r="140" spans="1:14" ht="15.75">
      <c r="A140" s="9"/>
      <c r="B140" s="10" t="s">
        <v>99</v>
      </c>
      <c r="C140" s="13" t="s">
        <v>181</v>
      </c>
      <c r="D140" s="11">
        <v>900</v>
      </c>
      <c r="E140" s="9">
        <v>6</v>
      </c>
      <c r="F140" s="13"/>
      <c r="G140" s="13"/>
      <c r="H140" s="15"/>
      <c r="I140" s="17">
        <v>0</v>
      </c>
      <c r="J140" s="17">
        <f>I140</f>
        <v>0</v>
      </c>
      <c r="K140" s="17">
        <f>D140-J140</f>
        <v>900</v>
      </c>
      <c r="M140" s="52"/>
      <c r="N140" s="52"/>
    </row>
    <row r="141" spans="1:14" ht="31.5">
      <c r="A141" s="12"/>
      <c r="B141" s="13" t="s">
        <v>137</v>
      </c>
      <c r="C141" s="13" t="s">
        <v>182</v>
      </c>
      <c r="D141" s="11">
        <v>4500</v>
      </c>
      <c r="E141" s="9">
        <v>6</v>
      </c>
      <c r="F141" s="14"/>
      <c r="G141" s="14"/>
      <c r="H141" s="16"/>
      <c r="I141" s="17">
        <v>0</v>
      </c>
      <c r="J141" s="17">
        <f>I141</f>
        <v>0</v>
      </c>
      <c r="K141" s="17">
        <f>D141-J141</f>
        <v>4500</v>
      </c>
      <c r="M141" s="52"/>
      <c r="N141" s="52"/>
    </row>
    <row r="142" spans="1:14" ht="15.75">
      <c r="A142" s="66" t="s">
        <v>10</v>
      </c>
      <c r="B142" s="67"/>
      <c r="C142" s="8" t="s">
        <v>11</v>
      </c>
      <c r="D142" s="24">
        <f>SUM(D137:D141)</f>
        <v>24900</v>
      </c>
      <c r="E142" s="8" t="s">
        <v>11</v>
      </c>
      <c r="F142" s="8" t="s">
        <v>11</v>
      </c>
      <c r="G142" s="8" t="s">
        <v>11</v>
      </c>
      <c r="H142" s="8" t="s">
        <v>11</v>
      </c>
      <c r="I142" s="25">
        <f>SUM(I138:I141)</f>
        <v>0</v>
      </c>
      <c r="J142" s="25">
        <f>SUM(J138:J141)</f>
        <v>0</v>
      </c>
      <c r="K142" s="25">
        <f>SUM(K138:K141)</f>
        <v>24900</v>
      </c>
      <c r="M142" s="52"/>
      <c r="N142" s="52"/>
    </row>
    <row r="143" spans="1:14" s="28" customFormat="1" ht="15.75">
      <c r="A143" s="19">
        <v>15</v>
      </c>
      <c r="B143" s="68" t="s">
        <v>183</v>
      </c>
      <c r="C143" s="69"/>
      <c r="D143" s="69"/>
      <c r="E143" s="69"/>
      <c r="F143" s="69"/>
      <c r="G143" s="69"/>
      <c r="H143" s="69"/>
      <c r="I143" s="22"/>
      <c r="J143" s="22"/>
      <c r="K143" s="23"/>
      <c r="M143" s="52"/>
      <c r="N143" s="52"/>
    </row>
    <row r="144" spans="1:19" ht="94.5">
      <c r="A144" s="9"/>
      <c r="B144" s="13" t="s">
        <v>184</v>
      </c>
      <c r="C144" s="13" t="s">
        <v>185</v>
      </c>
      <c r="D144" s="11">
        <v>35200</v>
      </c>
      <c r="E144" s="9">
        <v>6</v>
      </c>
      <c r="F144" s="42" t="s">
        <v>271</v>
      </c>
      <c r="G144" s="13" t="s">
        <v>272</v>
      </c>
      <c r="H144" s="15">
        <v>43735</v>
      </c>
      <c r="I144" s="17">
        <v>11000</v>
      </c>
      <c r="J144" s="17">
        <f>I144</f>
        <v>11000</v>
      </c>
      <c r="K144" s="17">
        <f>D144-J144</f>
        <v>24200</v>
      </c>
      <c r="M144" s="52"/>
      <c r="N144" s="52"/>
      <c r="P144" s="64"/>
      <c r="Q144" s="64"/>
      <c r="R144" s="64"/>
      <c r="S144" s="64"/>
    </row>
    <row r="145" spans="1:14" ht="15.75">
      <c r="A145" s="66" t="s">
        <v>10</v>
      </c>
      <c r="B145" s="67"/>
      <c r="C145" s="8" t="s">
        <v>11</v>
      </c>
      <c r="D145" s="24">
        <f>SUM(D143:D144)</f>
        <v>35200</v>
      </c>
      <c r="E145" s="8" t="s">
        <v>11</v>
      </c>
      <c r="F145" s="8" t="s">
        <v>11</v>
      </c>
      <c r="G145" s="8" t="s">
        <v>11</v>
      </c>
      <c r="H145" s="8" t="s">
        <v>11</v>
      </c>
      <c r="I145" s="25">
        <f>SUM(I144:I144)</f>
        <v>11000</v>
      </c>
      <c r="J145" s="25">
        <f>SUM(J144:J144)</f>
        <v>11000</v>
      </c>
      <c r="K145" s="25">
        <f>SUM(K144:K144)</f>
        <v>24200</v>
      </c>
      <c r="M145" s="52"/>
      <c r="N145" s="52"/>
    </row>
    <row r="146" spans="1:14" s="28" customFormat="1" ht="30.75" customHeight="1">
      <c r="A146" s="19">
        <v>16</v>
      </c>
      <c r="B146" s="68" t="s">
        <v>186</v>
      </c>
      <c r="C146" s="69"/>
      <c r="D146" s="69"/>
      <c r="E146" s="69"/>
      <c r="F146" s="69"/>
      <c r="G146" s="69"/>
      <c r="H146" s="69"/>
      <c r="I146" s="22"/>
      <c r="J146" s="22"/>
      <c r="K146" s="23"/>
      <c r="M146" s="52"/>
      <c r="N146" s="52"/>
    </row>
    <row r="147" spans="1:14" ht="15.75">
      <c r="A147" s="9"/>
      <c r="B147" s="13" t="s">
        <v>187</v>
      </c>
      <c r="C147" s="13" t="s">
        <v>188</v>
      </c>
      <c r="D147" s="11">
        <v>7000</v>
      </c>
      <c r="E147" s="9">
        <v>3</v>
      </c>
      <c r="F147" s="13"/>
      <c r="G147" s="13"/>
      <c r="H147" s="15"/>
      <c r="I147" s="17">
        <v>0</v>
      </c>
      <c r="J147" s="17">
        <v>7000</v>
      </c>
      <c r="K147" s="17">
        <f>D147-J147</f>
        <v>0</v>
      </c>
      <c r="M147" s="52"/>
      <c r="N147" s="52"/>
    </row>
    <row r="148" spans="1:14" ht="15.75">
      <c r="A148" s="12"/>
      <c r="B148" s="13" t="s">
        <v>189</v>
      </c>
      <c r="C148" s="13" t="s">
        <v>190</v>
      </c>
      <c r="D148" s="11">
        <v>860</v>
      </c>
      <c r="E148" s="9">
        <v>3</v>
      </c>
      <c r="F148" s="13"/>
      <c r="G148" s="13"/>
      <c r="H148" s="15"/>
      <c r="I148" s="17">
        <v>0</v>
      </c>
      <c r="J148" s="17">
        <v>860</v>
      </c>
      <c r="K148" s="17">
        <f>D148-J148</f>
        <v>0</v>
      </c>
      <c r="M148" s="52"/>
      <c r="N148" s="52"/>
    </row>
    <row r="149" spans="1:14" ht="31.5">
      <c r="A149" s="9"/>
      <c r="B149" s="13" t="s">
        <v>191</v>
      </c>
      <c r="C149" s="13" t="s">
        <v>192</v>
      </c>
      <c r="D149" s="11">
        <v>28600</v>
      </c>
      <c r="E149" s="9">
        <v>3</v>
      </c>
      <c r="F149" s="13"/>
      <c r="G149" s="13"/>
      <c r="H149" s="15"/>
      <c r="I149" s="17">
        <v>0</v>
      </c>
      <c r="J149" s="17">
        <f>I149</f>
        <v>0</v>
      </c>
      <c r="K149" s="17">
        <f>D149-J149</f>
        <v>28600</v>
      </c>
      <c r="M149" s="52"/>
      <c r="N149" s="52"/>
    </row>
    <row r="150" spans="1:14" ht="31.5">
      <c r="A150" s="12"/>
      <c r="B150" s="13" t="s">
        <v>70</v>
      </c>
      <c r="C150" s="13" t="s">
        <v>193</v>
      </c>
      <c r="D150" s="11">
        <f>270*25</f>
        <v>6750</v>
      </c>
      <c r="E150" s="9">
        <v>6</v>
      </c>
      <c r="F150" s="13"/>
      <c r="G150" s="13"/>
      <c r="H150" s="15"/>
      <c r="I150" s="17">
        <v>0</v>
      </c>
      <c r="J150" s="17">
        <v>6750</v>
      </c>
      <c r="K150" s="17">
        <f>D150-J150</f>
        <v>0</v>
      </c>
      <c r="M150" s="52"/>
      <c r="N150" s="52"/>
    </row>
    <row r="151" spans="1:14" ht="15.75">
      <c r="A151" s="9"/>
      <c r="B151" s="10" t="s">
        <v>72</v>
      </c>
      <c r="C151" s="13" t="s">
        <v>194</v>
      </c>
      <c r="D151" s="11">
        <f>20*25</f>
        <v>500</v>
      </c>
      <c r="E151" s="9">
        <v>6</v>
      </c>
      <c r="F151" s="13"/>
      <c r="G151" s="13"/>
      <c r="H151" s="15"/>
      <c r="I151" s="17">
        <v>0</v>
      </c>
      <c r="J151" s="17">
        <v>500</v>
      </c>
      <c r="K151" s="17">
        <f>D151-J151</f>
        <v>0</v>
      </c>
      <c r="M151" s="52"/>
      <c r="N151" s="52"/>
    </row>
    <row r="152" spans="1:14" ht="15.75">
      <c r="A152" s="66" t="s">
        <v>10</v>
      </c>
      <c r="B152" s="67"/>
      <c r="C152" s="8" t="s">
        <v>11</v>
      </c>
      <c r="D152" s="24">
        <f>SUM(D146:D151)</f>
        <v>43710</v>
      </c>
      <c r="E152" s="8" t="s">
        <v>11</v>
      </c>
      <c r="F152" s="8" t="s">
        <v>11</v>
      </c>
      <c r="G152" s="8" t="s">
        <v>11</v>
      </c>
      <c r="H152" s="8" t="s">
        <v>11</v>
      </c>
      <c r="I152" s="25">
        <f>SUM(I147:I151)</f>
        <v>0</v>
      </c>
      <c r="J152" s="25">
        <f>SUM(J147:J151)</f>
        <v>15110</v>
      </c>
      <c r="K152" s="25">
        <f>SUM(K147:K151)</f>
        <v>28600</v>
      </c>
      <c r="M152" s="52"/>
      <c r="N152" s="52"/>
    </row>
    <row r="153" spans="1:14" s="28" customFormat="1" ht="15.75">
      <c r="A153" s="19">
        <v>17</v>
      </c>
      <c r="B153" s="68" t="s">
        <v>195</v>
      </c>
      <c r="C153" s="69"/>
      <c r="D153" s="69"/>
      <c r="E153" s="69"/>
      <c r="F153" s="69"/>
      <c r="G153" s="69"/>
      <c r="H153" s="69"/>
      <c r="I153" s="22"/>
      <c r="J153" s="22"/>
      <c r="K153" s="23"/>
      <c r="M153" s="52"/>
      <c r="N153" s="52"/>
    </row>
    <row r="154" spans="1:14" ht="378">
      <c r="A154" s="9"/>
      <c r="B154" s="13" t="s">
        <v>70</v>
      </c>
      <c r="C154" s="13" t="s">
        <v>196</v>
      </c>
      <c r="D154" s="11">
        <f>480*25</f>
        <v>12000</v>
      </c>
      <c r="E154" s="9">
        <v>6</v>
      </c>
      <c r="F154" s="13" t="s">
        <v>196</v>
      </c>
      <c r="G154" s="13" t="s">
        <v>273</v>
      </c>
      <c r="H154" s="15">
        <v>43798</v>
      </c>
      <c r="I154" s="17">
        <v>12000</v>
      </c>
      <c r="J154" s="17">
        <f>I154</f>
        <v>12000</v>
      </c>
      <c r="K154" s="17">
        <f>D154-J154</f>
        <v>0</v>
      </c>
      <c r="M154" s="52"/>
      <c r="N154" s="52"/>
    </row>
    <row r="155" spans="1:17" ht="94.5">
      <c r="A155" s="12"/>
      <c r="B155" s="10" t="s">
        <v>72</v>
      </c>
      <c r="C155" s="13" t="s">
        <v>197</v>
      </c>
      <c r="D155" s="11">
        <f>30*25</f>
        <v>750</v>
      </c>
      <c r="E155" s="9">
        <v>6</v>
      </c>
      <c r="F155" s="14" t="s">
        <v>197</v>
      </c>
      <c r="G155" s="13" t="s">
        <v>274</v>
      </c>
      <c r="H155" s="16">
        <v>43780</v>
      </c>
      <c r="I155" s="17">
        <v>750</v>
      </c>
      <c r="J155" s="17">
        <f>I155</f>
        <v>750</v>
      </c>
      <c r="K155" s="17">
        <f>D155-J155</f>
        <v>0</v>
      </c>
      <c r="M155" s="52"/>
      <c r="N155" s="52"/>
      <c r="O155" s="64"/>
      <c r="P155" s="64"/>
      <c r="Q155" s="64"/>
    </row>
    <row r="156" spans="1:14" ht="15.75">
      <c r="A156" s="66" t="s">
        <v>10</v>
      </c>
      <c r="B156" s="67"/>
      <c r="C156" s="8" t="s">
        <v>11</v>
      </c>
      <c r="D156" s="24">
        <f>SUM(D153:D155)</f>
        <v>12750</v>
      </c>
      <c r="E156" s="8" t="s">
        <v>11</v>
      </c>
      <c r="F156" s="8" t="s">
        <v>11</v>
      </c>
      <c r="G156" s="8" t="s">
        <v>11</v>
      </c>
      <c r="H156" s="8" t="s">
        <v>11</v>
      </c>
      <c r="I156" s="25">
        <f>SUM(I154:I155)</f>
        <v>12750</v>
      </c>
      <c r="J156" s="25">
        <f>SUM(J154:J155)</f>
        <v>12750</v>
      </c>
      <c r="K156" s="25">
        <f>SUM(K154:K155)</f>
        <v>0</v>
      </c>
      <c r="M156" s="52"/>
      <c r="N156" s="52"/>
    </row>
    <row r="157" spans="1:14" s="28" customFormat="1" ht="15.75">
      <c r="A157" s="19">
        <v>18</v>
      </c>
      <c r="B157" s="68" t="s">
        <v>198</v>
      </c>
      <c r="C157" s="69"/>
      <c r="D157" s="69"/>
      <c r="E157" s="69"/>
      <c r="F157" s="69"/>
      <c r="G157" s="69"/>
      <c r="H157" s="69"/>
      <c r="I157" s="22"/>
      <c r="J157" s="22"/>
      <c r="K157" s="23"/>
      <c r="M157" s="52"/>
      <c r="N157" s="52"/>
    </row>
    <row r="158" spans="1:14" ht="63">
      <c r="A158" s="9"/>
      <c r="B158" s="13" t="s">
        <v>199</v>
      </c>
      <c r="C158" s="13" t="s">
        <v>200</v>
      </c>
      <c r="D158" s="11">
        <v>11000</v>
      </c>
      <c r="E158" s="9">
        <v>6</v>
      </c>
      <c r="F158" s="13"/>
      <c r="G158" s="13"/>
      <c r="H158" s="15"/>
      <c r="I158" s="17">
        <v>0</v>
      </c>
      <c r="J158" s="17">
        <f>I158</f>
        <v>0</v>
      </c>
      <c r="K158" s="17">
        <f>D158-J158</f>
        <v>11000</v>
      </c>
      <c r="M158" s="52"/>
      <c r="N158" s="52"/>
    </row>
    <row r="159" spans="1:14" ht="15.75">
      <c r="A159" s="66" t="s">
        <v>10</v>
      </c>
      <c r="B159" s="67"/>
      <c r="C159" s="8" t="s">
        <v>11</v>
      </c>
      <c r="D159" s="24">
        <f>SUM(D157:D158)</f>
        <v>11000</v>
      </c>
      <c r="E159" s="8" t="s">
        <v>11</v>
      </c>
      <c r="F159" s="8" t="s">
        <v>11</v>
      </c>
      <c r="G159" s="8" t="s">
        <v>11</v>
      </c>
      <c r="H159" s="8" t="s">
        <v>11</v>
      </c>
      <c r="I159" s="25">
        <f>SUM(I158:I158)</f>
        <v>0</v>
      </c>
      <c r="J159" s="25">
        <f>SUM(J158:J158)</f>
        <v>0</v>
      </c>
      <c r="K159" s="25">
        <f>SUM(K158:K158)</f>
        <v>11000</v>
      </c>
      <c r="M159" s="52"/>
      <c r="N159" s="52"/>
    </row>
    <row r="160" spans="1:14" s="28" customFormat="1" ht="15.75">
      <c r="A160" s="19">
        <v>19</v>
      </c>
      <c r="B160" s="68" t="s">
        <v>201</v>
      </c>
      <c r="C160" s="69"/>
      <c r="D160" s="69"/>
      <c r="E160" s="69"/>
      <c r="F160" s="69"/>
      <c r="G160" s="69"/>
      <c r="H160" s="69"/>
      <c r="I160" s="22"/>
      <c r="J160" s="22"/>
      <c r="K160" s="23"/>
      <c r="M160" s="52"/>
      <c r="N160" s="52"/>
    </row>
    <row r="161" spans="1:14" ht="63">
      <c r="A161" s="9"/>
      <c r="B161" s="10" t="s">
        <v>202</v>
      </c>
      <c r="C161" s="13" t="s">
        <v>203</v>
      </c>
      <c r="D161" s="11">
        <v>18000</v>
      </c>
      <c r="E161" s="9">
        <v>6</v>
      </c>
      <c r="F161" s="13"/>
      <c r="G161" s="13"/>
      <c r="H161" s="15"/>
      <c r="I161" s="17">
        <v>0</v>
      </c>
      <c r="J161" s="17">
        <f>I161</f>
        <v>0</v>
      </c>
      <c r="K161" s="17">
        <f>D161-J161</f>
        <v>18000</v>
      </c>
      <c r="M161" s="52"/>
      <c r="N161" s="52"/>
    </row>
    <row r="162" spans="1:14" ht="31.5">
      <c r="A162" s="9"/>
      <c r="B162" s="13" t="s">
        <v>70</v>
      </c>
      <c r="C162" s="13" t="s">
        <v>204</v>
      </c>
      <c r="D162" s="11">
        <f>450*43</f>
        <v>19350</v>
      </c>
      <c r="E162" s="9">
        <v>6</v>
      </c>
      <c r="F162" s="13"/>
      <c r="G162" s="13"/>
      <c r="H162" s="15"/>
      <c r="I162" s="17">
        <v>0</v>
      </c>
      <c r="J162" s="17">
        <f aca="true" t="shared" si="12" ref="J162:J170">I162</f>
        <v>0</v>
      </c>
      <c r="K162" s="17">
        <f aca="true" t="shared" si="13" ref="K162:K170">D162-J162</f>
        <v>19350</v>
      </c>
      <c r="M162" s="52"/>
      <c r="N162" s="52"/>
    </row>
    <row r="163" spans="1:14" ht="15.75">
      <c r="A163" s="9"/>
      <c r="B163" s="13" t="s">
        <v>99</v>
      </c>
      <c r="C163" s="13" t="s">
        <v>100</v>
      </c>
      <c r="D163" s="11">
        <f>20*43</f>
        <v>860</v>
      </c>
      <c r="E163" s="9">
        <v>6</v>
      </c>
      <c r="F163" s="13"/>
      <c r="G163" s="13"/>
      <c r="H163" s="15"/>
      <c r="I163" s="17">
        <v>0</v>
      </c>
      <c r="J163" s="17">
        <f t="shared" si="12"/>
        <v>0</v>
      </c>
      <c r="K163" s="17">
        <f t="shared" si="13"/>
        <v>860</v>
      </c>
      <c r="M163" s="52"/>
      <c r="N163" s="52"/>
    </row>
    <row r="164" spans="1:14" ht="15.75">
      <c r="A164" s="9"/>
      <c r="B164" s="13" t="s">
        <v>205</v>
      </c>
      <c r="C164" s="13" t="s">
        <v>206</v>
      </c>
      <c r="D164" s="11">
        <v>1450</v>
      </c>
      <c r="E164" s="9">
        <v>6</v>
      </c>
      <c r="F164" s="13"/>
      <c r="G164" s="13"/>
      <c r="H164" s="15"/>
      <c r="I164" s="17">
        <v>0</v>
      </c>
      <c r="J164" s="17">
        <f t="shared" si="12"/>
        <v>0</v>
      </c>
      <c r="K164" s="17">
        <f t="shared" si="13"/>
        <v>1450</v>
      </c>
      <c r="M164" s="52"/>
      <c r="N164" s="52"/>
    </row>
    <row r="165" spans="1:14" ht="15.75">
      <c r="A165" s="9"/>
      <c r="B165" s="13" t="s">
        <v>207</v>
      </c>
      <c r="C165" s="13" t="s">
        <v>208</v>
      </c>
      <c r="D165" s="11">
        <v>600</v>
      </c>
      <c r="E165" s="9">
        <v>6</v>
      </c>
      <c r="F165" s="13"/>
      <c r="G165" s="13"/>
      <c r="H165" s="15"/>
      <c r="I165" s="17">
        <v>0</v>
      </c>
      <c r="J165" s="17">
        <f t="shared" si="12"/>
        <v>0</v>
      </c>
      <c r="K165" s="17">
        <f t="shared" si="13"/>
        <v>600</v>
      </c>
      <c r="M165" s="52"/>
      <c r="N165" s="52"/>
    </row>
    <row r="166" spans="1:14" ht="31.5">
      <c r="A166" s="9"/>
      <c r="B166" s="13" t="s">
        <v>209</v>
      </c>
      <c r="C166" s="13" t="s">
        <v>210</v>
      </c>
      <c r="D166" s="11">
        <v>1950</v>
      </c>
      <c r="E166" s="9">
        <v>6</v>
      </c>
      <c r="F166" s="13"/>
      <c r="G166" s="13"/>
      <c r="H166" s="15"/>
      <c r="I166" s="17">
        <v>0</v>
      </c>
      <c r="J166" s="17">
        <f t="shared" si="12"/>
        <v>0</v>
      </c>
      <c r="K166" s="17">
        <f t="shared" si="13"/>
        <v>1950</v>
      </c>
      <c r="M166" s="52"/>
      <c r="N166" s="52"/>
    </row>
    <row r="167" spans="1:14" ht="15.75">
      <c r="A167" s="9"/>
      <c r="B167" s="13" t="s">
        <v>211</v>
      </c>
      <c r="C167" s="13" t="s">
        <v>212</v>
      </c>
      <c r="D167" s="11">
        <v>100</v>
      </c>
      <c r="E167" s="9">
        <v>6</v>
      </c>
      <c r="F167" s="13"/>
      <c r="G167" s="13"/>
      <c r="H167" s="15"/>
      <c r="I167" s="17">
        <v>0</v>
      </c>
      <c r="J167" s="17">
        <f t="shared" si="12"/>
        <v>0</v>
      </c>
      <c r="K167" s="17">
        <f t="shared" si="13"/>
        <v>100</v>
      </c>
      <c r="M167" s="52"/>
      <c r="N167" s="52"/>
    </row>
    <row r="168" spans="1:14" ht="15.75">
      <c r="A168" s="9"/>
      <c r="B168" s="13" t="s">
        <v>213</v>
      </c>
      <c r="C168" s="13" t="s">
        <v>214</v>
      </c>
      <c r="D168" s="11">
        <f>400*43</f>
        <v>17200</v>
      </c>
      <c r="E168" s="9">
        <v>6</v>
      </c>
      <c r="F168" s="13"/>
      <c r="G168" s="13"/>
      <c r="H168" s="15"/>
      <c r="I168" s="17">
        <v>0</v>
      </c>
      <c r="J168" s="17">
        <f t="shared" si="12"/>
        <v>0</v>
      </c>
      <c r="K168" s="17">
        <f t="shared" si="13"/>
        <v>17200</v>
      </c>
      <c r="M168" s="52"/>
      <c r="N168" s="52"/>
    </row>
    <row r="169" spans="1:14" ht="31.5">
      <c r="A169" s="9"/>
      <c r="B169" s="13" t="s">
        <v>64</v>
      </c>
      <c r="C169" s="13" t="s">
        <v>215</v>
      </c>
      <c r="D169" s="11">
        <f>518.8*5</f>
        <v>2594</v>
      </c>
      <c r="E169" s="9">
        <v>6</v>
      </c>
      <c r="F169" s="13"/>
      <c r="G169" s="13"/>
      <c r="H169" s="15"/>
      <c r="I169" s="17">
        <v>0</v>
      </c>
      <c r="J169" s="17">
        <f t="shared" si="12"/>
        <v>0</v>
      </c>
      <c r="K169" s="17">
        <f t="shared" si="13"/>
        <v>2594</v>
      </c>
      <c r="M169" s="52"/>
      <c r="N169" s="52"/>
    </row>
    <row r="170" spans="1:14" ht="15.75">
      <c r="A170" s="9"/>
      <c r="B170" s="13" t="s">
        <v>216</v>
      </c>
      <c r="C170" s="13" t="s">
        <v>217</v>
      </c>
      <c r="D170" s="11">
        <f>150*43</f>
        <v>6450</v>
      </c>
      <c r="E170" s="9">
        <v>6</v>
      </c>
      <c r="F170" s="13"/>
      <c r="G170" s="13"/>
      <c r="H170" s="15"/>
      <c r="I170" s="17">
        <v>0</v>
      </c>
      <c r="J170" s="17">
        <f t="shared" si="12"/>
        <v>0</v>
      </c>
      <c r="K170" s="17">
        <f t="shared" si="13"/>
        <v>6450</v>
      </c>
      <c r="M170" s="52"/>
      <c r="N170" s="52"/>
    </row>
    <row r="171" spans="1:14" ht="15.75">
      <c r="A171" s="66" t="s">
        <v>10</v>
      </c>
      <c r="B171" s="67"/>
      <c r="C171" s="8" t="s">
        <v>11</v>
      </c>
      <c r="D171" s="24">
        <f>SUM(D160:D170)</f>
        <v>68554</v>
      </c>
      <c r="E171" s="8" t="s">
        <v>11</v>
      </c>
      <c r="F171" s="8" t="s">
        <v>11</v>
      </c>
      <c r="G171" s="8" t="s">
        <v>11</v>
      </c>
      <c r="H171" s="8" t="s">
        <v>11</v>
      </c>
      <c r="I171" s="25">
        <f>SUM(I161:I170)</f>
        <v>0</v>
      </c>
      <c r="J171" s="25">
        <f>SUM(J161:J170)</f>
        <v>0</v>
      </c>
      <c r="K171" s="25">
        <f>SUM(K161:K170)</f>
        <v>68554</v>
      </c>
      <c r="M171" s="52"/>
      <c r="N171" s="52"/>
    </row>
    <row r="172" spans="1:14" s="28" customFormat="1" ht="31.5" customHeight="1">
      <c r="A172" s="19">
        <v>20</v>
      </c>
      <c r="B172" s="68" t="s">
        <v>218</v>
      </c>
      <c r="C172" s="69"/>
      <c r="D172" s="69"/>
      <c r="E172" s="69"/>
      <c r="F172" s="69"/>
      <c r="G172" s="69"/>
      <c r="H172" s="69"/>
      <c r="I172" s="22"/>
      <c r="J172" s="22"/>
      <c r="K172" s="23"/>
      <c r="M172" s="52"/>
      <c r="N172" s="52"/>
    </row>
    <row r="173" spans="1:14" ht="31.5">
      <c r="A173" s="9"/>
      <c r="B173" s="44" t="s">
        <v>219</v>
      </c>
      <c r="C173" s="44" t="s">
        <v>80</v>
      </c>
      <c r="D173" s="45">
        <v>25000</v>
      </c>
      <c r="E173" s="46">
        <v>4</v>
      </c>
      <c r="F173" s="13"/>
      <c r="G173" s="13"/>
      <c r="H173" s="15"/>
      <c r="I173" s="17">
        <v>0</v>
      </c>
      <c r="J173" s="17">
        <v>19999</v>
      </c>
      <c r="K173" s="17">
        <f aca="true" t="shared" si="14" ref="K173:K184">D173-J173</f>
        <v>5001</v>
      </c>
      <c r="M173" s="52"/>
      <c r="N173" s="52"/>
    </row>
    <row r="174" spans="1:14" ht="15.75">
      <c r="A174" s="12"/>
      <c r="B174" s="13" t="s">
        <v>220</v>
      </c>
      <c r="C174" s="13" t="s">
        <v>221</v>
      </c>
      <c r="D174" s="11">
        <f>163*43</f>
        <v>7009</v>
      </c>
      <c r="E174" s="9">
        <v>9</v>
      </c>
      <c r="F174" s="51"/>
      <c r="G174" s="51"/>
      <c r="H174" s="16"/>
      <c r="I174" s="17">
        <v>0</v>
      </c>
      <c r="J174" s="17">
        <v>6004</v>
      </c>
      <c r="K174" s="17">
        <f t="shared" si="14"/>
        <v>1005</v>
      </c>
      <c r="M174" s="52"/>
      <c r="N174" s="52"/>
    </row>
    <row r="175" spans="1:14" ht="31.5">
      <c r="A175" s="9"/>
      <c r="B175" s="13" t="s">
        <v>222</v>
      </c>
      <c r="C175" s="13" t="s">
        <v>223</v>
      </c>
      <c r="D175" s="11">
        <f>112*43</f>
        <v>4816</v>
      </c>
      <c r="E175" s="9">
        <v>9</v>
      </c>
      <c r="F175" s="51"/>
      <c r="G175" s="51"/>
      <c r="H175" s="16"/>
      <c r="I175" s="17">
        <v>0</v>
      </c>
      <c r="J175" s="17">
        <v>4125</v>
      </c>
      <c r="K175" s="17">
        <f t="shared" si="14"/>
        <v>691</v>
      </c>
      <c r="M175" s="52"/>
      <c r="N175" s="52"/>
    </row>
    <row r="176" spans="1:14" ht="15.75">
      <c r="A176" s="12"/>
      <c r="B176" s="13" t="s">
        <v>64</v>
      </c>
      <c r="C176" s="13" t="s">
        <v>224</v>
      </c>
      <c r="D176" s="11">
        <f>513*5</f>
        <v>2565</v>
      </c>
      <c r="E176" s="9">
        <v>9</v>
      </c>
      <c r="F176" s="51"/>
      <c r="G176" s="51"/>
      <c r="H176" s="16"/>
      <c r="I176" s="17">
        <v>0</v>
      </c>
      <c r="J176" s="17">
        <v>2197</v>
      </c>
      <c r="K176" s="17">
        <f t="shared" si="14"/>
        <v>368</v>
      </c>
      <c r="M176" s="52"/>
      <c r="N176" s="52"/>
    </row>
    <row r="177" spans="1:14" ht="15.75">
      <c r="A177" s="62"/>
      <c r="B177" s="70" t="s">
        <v>293</v>
      </c>
      <c r="C177" s="71"/>
      <c r="D177" s="11"/>
      <c r="E177" s="9"/>
      <c r="F177" s="13"/>
      <c r="G177" s="13"/>
      <c r="H177" s="15"/>
      <c r="I177" s="17"/>
      <c r="J177" s="17"/>
      <c r="K177" s="17"/>
      <c r="M177" s="52"/>
      <c r="N177" s="52"/>
    </row>
    <row r="178" spans="1:14" ht="94.5">
      <c r="A178" s="63"/>
      <c r="B178" s="13" t="s">
        <v>275</v>
      </c>
      <c r="C178" s="13"/>
      <c r="D178" s="11"/>
      <c r="E178" s="53">
        <v>9</v>
      </c>
      <c r="F178" s="14" t="s">
        <v>276</v>
      </c>
      <c r="G178" s="13" t="s">
        <v>277</v>
      </c>
      <c r="H178" s="16">
        <v>43808</v>
      </c>
      <c r="I178" s="17">
        <v>1800</v>
      </c>
      <c r="J178" s="17">
        <f>I178</f>
        <v>1800</v>
      </c>
      <c r="K178" s="17">
        <f t="shared" si="14"/>
        <v>-1800</v>
      </c>
      <c r="M178" s="52"/>
      <c r="N178" s="52"/>
    </row>
    <row r="179" spans="1:14" ht="94.5">
      <c r="A179" s="63"/>
      <c r="B179" s="13" t="s">
        <v>278</v>
      </c>
      <c r="C179" s="13"/>
      <c r="D179" s="11"/>
      <c r="E179" s="53">
        <v>9</v>
      </c>
      <c r="F179" s="14" t="s">
        <v>279</v>
      </c>
      <c r="G179" s="13" t="s">
        <v>277</v>
      </c>
      <c r="H179" s="16">
        <v>43808</v>
      </c>
      <c r="I179" s="17">
        <v>1100</v>
      </c>
      <c r="J179" s="17">
        <f aca="true" t="shared" si="15" ref="J179:J184">I179</f>
        <v>1100</v>
      </c>
      <c r="K179" s="17">
        <f t="shared" si="14"/>
        <v>-1100</v>
      </c>
      <c r="M179" s="52"/>
      <c r="N179" s="52"/>
    </row>
    <row r="180" spans="1:14" ht="89.25" customHeight="1">
      <c r="A180" s="63"/>
      <c r="B180" s="13" t="s">
        <v>280</v>
      </c>
      <c r="C180" s="13"/>
      <c r="D180" s="11"/>
      <c r="E180" s="9">
        <v>9</v>
      </c>
      <c r="F180" s="51" t="s">
        <v>282</v>
      </c>
      <c r="G180" s="51" t="s">
        <v>277</v>
      </c>
      <c r="H180" s="16">
        <v>43808</v>
      </c>
      <c r="I180" s="17">
        <v>1360</v>
      </c>
      <c r="J180" s="17">
        <f t="shared" si="15"/>
        <v>1360</v>
      </c>
      <c r="K180" s="17">
        <f t="shared" si="14"/>
        <v>-1360</v>
      </c>
      <c r="M180" s="52"/>
      <c r="N180" s="52"/>
    </row>
    <row r="181" spans="1:14" ht="75">
      <c r="A181" s="63"/>
      <c r="B181" s="13" t="s">
        <v>281</v>
      </c>
      <c r="C181" s="13"/>
      <c r="D181" s="11"/>
      <c r="E181" s="9">
        <v>4</v>
      </c>
      <c r="F181" s="51" t="s">
        <v>283</v>
      </c>
      <c r="G181" s="51" t="s">
        <v>277</v>
      </c>
      <c r="H181" s="16">
        <v>43808</v>
      </c>
      <c r="I181" s="17">
        <v>220</v>
      </c>
      <c r="J181" s="17">
        <f t="shared" si="15"/>
        <v>220</v>
      </c>
      <c r="K181" s="17">
        <f t="shared" si="14"/>
        <v>-220</v>
      </c>
      <c r="M181" s="52"/>
      <c r="N181" s="52"/>
    </row>
    <row r="182" spans="1:14" ht="96" customHeight="1">
      <c r="A182" s="63"/>
      <c r="B182" s="13" t="s">
        <v>284</v>
      </c>
      <c r="C182" s="13"/>
      <c r="D182" s="11"/>
      <c r="E182" s="53">
        <v>4</v>
      </c>
      <c r="F182" s="14" t="s">
        <v>178</v>
      </c>
      <c r="G182" s="13" t="s">
        <v>277</v>
      </c>
      <c r="H182" s="16">
        <v>43808</v>
      </c>
      <c r="I182" s="17">
        <v>300</v>
      </c>
      <c r="J182" s="17">
        <f t="shared" si="15"/>
        <v>300</v>
      </c>
      <c r="K182" s="17">
        <f t="shared" si="14"/>
        <v>-300</v>
      </c>
      <c r="M182" s="52"/>
      <c r="N182" s="52"/>
    </row>
    <row r="183" spans="1:14" ht="110.25">
      <c r="A183" s="63"/>
      <c r="B183" s="13" t="s">
        <v>285</v>
      </c>
      <c r="C183" s="13"/>
      <c r="D183" s="11"/>
      <c r="E183" s="53">
        <v>2</v>
      </c>
      <c r="F183" s="14" t="s">
        <v>286</v>
      </c>
      <c r="G183" s="13" t="s">
        <v>287</v>
      </c>
      <c r="H183" s="16">
        <v>43809</v>
      </c>
      <c r="I183" s="17">
        <v>1785</v>
      </c>
      <c r="J183" s="17">
        <f t="shared" si="15"/>
        <v>1785</v>
      </c>
      <c r="K183" s="17">
        <f t="shared" si="14"/>
        <v>-1785</v>
      </c>
      <c r="M183" s="52"/>
      <c r="N183" s="52"/>
    </row>
    <row r="184" spans="1:14" ht="90">
      <c r="A184" s="63"/>
      <c r="B184" s="13" t="s">
        <v>288</v>
      </c>
      <c r="C184" s="13"/>
      <c r="D184" s="11"/>
      <c r="E184" s="9">
        <v>9</v>
      </c>
      <c r="F184" s="51" t="s">
        <v>289</v>
      </c>
      <c r="G184" s="51" t="s">
        <v>287</v>
      </c>
      <c r="H184" s="16">
        <v>43809</v>
      </c>
      <c r="I184" s="17">
        <v>500</v>
      </c>
      <c r="J184" s="17">
        <f t="shared" si="15"/>
        <v>500</v>
      </c>
      <c r="K184" s="17">
        <f t="shared" si="14"/>
        <v>-500</v>
      </c>
      <c r="M184" s="52"/>
      <c r="N184" s="52"/>
    </row>
    <row r="185" spans="1:11" ht="15.75">
      <c r="A185" s="66" t="s">
        <v>10</v>
      </c>
      <c r="B185" s="67"/>
      <c r="C185" s="8" t="s">
        <v>11</v>
      </c>
      <c r="D185" s="24">
        <f>SUM(D172:D176)</f>
        <v>39390</v>
      </c>
      <c r="E185" s="8" t="s">
        <v>11</v>
      </c>
      <c r="F185" s="8" t="s">
        <v>11</v>
      </c>
      <c r="G185" s="8" t="s">
        <v>11</v>
      </c>
      <c r="H185" s="8" t="s">
        <v>11</v>
      </c>
      <c r="I185" s="25">
        <f>SUM(I173:I184)</f>
        <v>7065</v>
      </c>
      <c r="J185" s="25">
        <f>SUM(J173:J184)</f>
        <v>39390</v>
      </c>
      <c r="K185" s="25">
        <f>SUM(K173:K184)</f>
        <v>0</v>
      </c>
    </row>
    <row r="186" spans="1:11" s="28" customFormat="1" ht="31.5" customHeight="1">
      <c r="A186" s="19">
        <v>21</v>
      </c>
      <c r="B186" s="68" t="s">
        <v>225</v>
      </c>
      <c r="C186" s="69"/>
      <c r="D186" s="69"/>
      <c r="E186" s="69"/>
      <c r="F186" s="69"/>
      <c r="G186" s="69"/>
      <c r="H186" s="69"/>
      <c r="I186" s="22"/>
      <c r="J186" s="22"/>
      <c r="K186" s="23"/>
    </row>
    <row r="187" spans="1:11" ht="47.25">
      <c r="A187" s="9"/>
      <c r="B187" s="13" t="s">
        <v>226</v>
      </c>
      <c r="C187" s="13" t="s">
        <v>227</v>
      </c>
      <c r="D187" s="11">
        <v>80000</v>
      </c>
      <c r="E187" s="9">
        <v>9</v>
      </c>
      <c r="F187" s="13"/>
      <c r="G187" s="13"/>
      <c r="H187" s="15"/>
      <c r="I187" s="17">
        <v>0</v>
      </c>
      <c r="J187" s="17">
        <f>I187</f>
        <v>0</v>
      </c>
      <c r="K187" s="17">
        <f>D187-J187</f>
        <v>80000</v>
      </c>
    </row>
    <row r="188" spans="1:11" ht="15.75">
      <c r="A188" s="66" t="s">
        <v>10</v>
      </c>
      <c r="B188" s="67"/>
      <c r="C188" s="8" t="s">
        <v>11</v>
      </c>
      <c r="D188" s="24">
        <f>SUM(D186:D187)</f>
        <v>80000</v>
      </c>
      <c r="E188" s="8" t="s">
        <v>11</v>
      </c>
      <c r="F188" s="8" t="s">
        <v>11</v>
      </c>
      <c r="G188" s="8" t="s">
        <v>11</v>
      </c>
      <c r="H188" s="8" t="s">
        <v>11</v>
      </c>
      <c r="I188" s="25">
        <f>SUM(I187:I187)</f>
        <v>0</v>
      </c>
      <c r="J188" s="25">
        <f>SUM(J187:J187)</f>
        <v>0</v>
      </c>
      <c r="K188" s="25">
        <f>SUM(K187:K187)</f>
        <v>80000</v>
      </c>
    </row>
    <row r="189" spans="1:11" s="28" customFormat="1" ht="15.75">
      <c r="A189" s="19">
        <v>22</v>
      </c>
      <c r="B189" s="68" t="s">
        <v>228</v>
      </c>
      <c r="C189" s="69"/>
      <c r="D189" s="69"/>
      <c r="E189" s="69"/>
      <c r="F189" s="69"/>
      <c r="G189" s="69"/>
      <c r="H189" s="69"/>
      <c r="I189" s="22"/>
      <c r="J189" s="22"/>
      <c r="K189" s="23"/>
    </row>
    <row r="190" spans="1:11" ht="15.75">
      <c r="A190" s="9"/>
      <c r="B190" s="13" t="s">
        <v>60</v>
      </c>
      <c r="C190" s="13" t="s">
        <v>229</v>
      </c>
      <c r="D190" s="11">
        <v>1250</v>
      </c>
      <c r="E190" s="9">
        <v>9</v>
      </c>
      <c r="F190" s="13"/>
      <c r="G190" s="13"/>
      <c r="H190" s="15"/>
      <c r="I190" s="17">
        <v>0</v>
      </c>
      <c r="J190" s="17">
        <f>I190</f>
        <v>0</v>
      </c>
      <c r="K190" s="17">
        <f>D190-J190</f>
        <v>1250</v>
      </c>
    </row>
    <row r="191" spans="1:11" ht="31.5">
      <c r="A191" s="12"/>
      <c r="B191" s="13" t="s">
        <v>230</v>
      </c>
      <c r="C191" s="13" t="s">
        <v>231</v>
      </c>
      <c r="D191" s="11">
        <v>2600</v>
      </c>
      <c r="E191" s="9">
        <v>9</v>
      </c>
      <c r="F191" s="14"/>
      <c r="G191" s="14"/>
      <c r="H191" s="16"/>
      <c r="I191" s="17">
        <v>0</v>
      </c>
      <c r="J191" s="17">
        <f>I191</f>
        <v>0</v>
      </c>
      <c r="K191" s="17">
        <f>D191-J191</f>
        <v>2600</v>
      </c>
    </row>
    <row r="192" spans="1:11" ht="15.75">
      <c r="A192" s="66" t="s">
        <v>10</v>
      </c>
      <c r="B192" s="67"/>
      <c r="C192" s="8" t="s">
        <v>11</v>
      </c>
      <c r="D192" s="24">
        <f>SUM(D189:D191)</f>
        <v>3850</v>
      </c>
      <c r="E192" s="8" t="s">
        <v>11</v>
      </c>
      <c r="F192" s="8" t="s">
        <v>11</v>
      </c>
      <c r="G192" s="8" t="s">
        <v>11</v>
      </c>
      <c r="H192" s="8" t="s">
        <v>11</v>
      </c>
      <c r="I192" s="25">
        <f>SUM(I190:I191)</f>
        <v>0</v>
      </c>
      <c r="J192" s="25">
        <f>SUM(J190:J191)</f>
        <v>0</v>
      </c>
      <c r="K192" s="25">
        <f>SUM(K190:K191)</f>
        <v>3850</v>
      </c>
    </row>
    <row r="193" spans="1:11" s="28" customFormat="1" ht="15.75">
      <c r="A193" s="72" t="s">
        <v>12</v>
      </c>
      <c r="B193" s="72"/>
      <c r="C193" s="8" t="s">
        <v>11</v>
      </c>
      <c r="D193" s="47">
        <f>D192+D188+D185+D171+D159+D156+D152+D145+D142+D136+D117+D107+D104+D97+D81+D78+D61+D47+D43+D40+D34+D10</f>
        <v>1442848</v>
      </c>
      <c r="E193" s="8" t="s">
        <v>11</v>
      </c>
      <c r="F193" s="8" t="s">
        <v>11</v>
      </c>
      <c r="G193" s="8" t="s">
        <v>11</v>
      </c>
      <c r="H193" s="8" t="s">
        <v>11</v>
      </c>
      <c r="I193" s="25">
        <f>I192+I188+I185+I171+I159+I156+I152+I145+I142+I136+I117+I107+I104+I97+I81+I78+I61+I47+I43+I40+I34+I10</f>
        <v>132419</v>
      </c>
      <c r="J193" s="25">
        <f>J192+J188+J185+J171+J159+J156+J152+J145+J142+J136+J117+J107+J104+J97+J81+J78+J61+J47+J43+J40+J34+J10</f>
        <v>983724</v>
      </c>
      <c r="K193" s="25">
        <f>K192+K188+K185+K171+K159+K156+K152+K145+K142+K136+K117+K107+K104+K97+K81+K78+K61+K47+K43+K40+K34+K10</f>
        <v>459124</v>
      </c>
    </row>
    <row r="194" spans="1:11" ht="21" customHeight="1">
      <c r="A194" s="80" t="s">
        <v>19</v>
      </c>
      <c r="B194" s="81"/>
      <c r="C194" s="81"/>
      <c r="D194" s="81"/>
      <c r="E194" s="81"/>
      <c r="F194" s="81"/>
      <c r="G194" s="81"/>
      <c r="H194" s="81"/>
      <c r="I194" s="81"/>
      <c r="J194" s="81"/>
      <c r="K194" s="82"/>
    </row>
    <row r="195" spans="1:11" ht="12.75">
      <c r="A195" s="29"/>
      <c r="B195" s="30"/>
      <c r="C195" s="31"/>
      <c r="D195" s="12"/>
      <c r="E195" s="3"/>
      <c r="F195" s="6"/>
      <c r="G195" s="29" t="s">
        <v>13</v>
      </c>
      <c r="H195" s="3">
        <v>1</v>
      </c>
      <c r="I195" s="18">
        <v>0</v>
      </c>
      <c r="J195" s="31" t="s">
        <v>3</v>
      </c>
      <c r="K195" s="31" t="s">
        <v>3</v>
      </c>
    </row>
    <row r="196" spans="1:11" ht="12.75">
      <c r="A196" s="29"/>
      <c r="B196" s="30"/>
      <c r="C196" s="31"/>
      <c r="D196" s="12"/>
      <c r="E196" s="3"/>
      <c r="F196" s="6"/>
      <c r="G196" s="29" t="s">
        <v>13</v>
      </c>
      <c r="H196" s="3">
        <v>2</v>
      </c>
      <c r="I196" s="18">
        <f>I88+I87+I86+I85+I84+I83+I21+I183</f>
        <v>61785</v>
      </c>
      <c r="J196" s="31" t="s">
        <v>3</v>
      </c>
      <c r="K196" s="31" t="s">
        <v>3</v>
      </c>
    </row>
    <row r="197" spans="1:11" ht="12.75">
      <c r="A197" s="29"/>
      <c r="B197" s="30"/>
      <c r="C197" s="31"/>
      <c r="D197" s="12"/>
      <c r="E197" s="3"/>
      <c r="F197" s="6"/>
      <c r="G197" s="29" t="s">
        <v>13</v>
      </c>
      <c r="H197" s="3">
        <f aca="true" t="shared" si="16" ref="H197:H205">H196+1</f>
        <v>3</v>
      </c>
      <c r="I197" s="18">
        <f>I149+I148+I147+I138+I135+I134+I133+I132+I131+I130+I129+I128+I127+I126+I125+I124+I123+I122+I121+I120+I119+I112+I111+I110+I103+I102+I101+I55+I115</f>
        <v>4999</v>
      </c>
      <c r="J197" s="31" t="s">
        <v>3</v>
      </c>
      <c r="K197" s="31" t="s">
        <v>3</v>
      </c>
    </row>
    <row r="198" spans="1:11" ht="12.75">
      <c r="A198" s="29"/>
      <c r="B198" s="30"/>
      <c r="C198" s="31"/>
      <c r="D198" s="12"/>
      <c r="E198" s="3"/>
      <c r="F198" s="6"/>
      <c r="G198" s="29" t="s">
        <v>13</v>
      </c>
      <c r="H198" s="3">
        <f t="shared" si="16"/>
        <v>4</v>
      </c>
      <c r="I198" s="18">
        <f>I173+I74+I73+I72+I51+I50+I49+I24+I23+I22+I17+I58+I59+I28+I29+I31+I181+I182</f>
        <v>2869</v>
      </c>
      <c r="J198" s="31" t="s">
        <v>3</v>
      </c>
      <c r="K198" s="31" t="s">
        <v>3</v>
      </c>
    </row>
    <row r="199" spans="1:11" ht="12.75">
      <c r="A199" s="29"/>
      <c r="B199" s="30"/>
      <c r="C199" s="31"/>
      <c r="D199" s="12"/>
      <c r="E199" s="3"/>
      <c r="F199" s="6"/>
      <c r="G199" s="29" t="s">
        <v>13</v>
      </c>
      <c r="H199" s="3">
        <f t="shared" si="16"/>
        <v>5</v>
      </c>
      <c r="I199" s="18">
        <f>I26+I25+I9</f>
        <v>2400</v>
      </c>
      <c r="J199" s="31" t="s">
        <v>3</v>
      </c>
      <c r="K199" s="31" t="s">
        <v>3</v>
      </c>
    </row>
    <row r="200" spans="1:11" ht="12.75">
      <c r="A200" s="29"/>
      <c r="B200" s="30"/>
      <c r="C200" s="31"/>
      <c r="D200" s="12"/>
      <c r="E200" s="3"/>
      <c r="F200" s="6"/>
      <c r="G200" s="29" t="s">
        <v>13</v>
      </c>
      <c r="H200" s="3">
        <f t="shared" si="16"/>
        <v>6</v>
      </c>
      <c r="I200" s="18">
        <f>I170+I169+I168+I167+I166+I165+I164+I163+I162+I161+I158+I155+I154+I151+I150+I144+I141+I140+I139+I113+I109+I106+I100+I99+I80+I77+I76+I68+I67+I66+I65+I64+I63+I60+I56+I53+I52+I46+I45+I42+I39+I38+I37+I36+I70</f>
        <v>35130</v>
      </c>
      <c r="J200" s="31" t="s">
        <v>3</v>
      </c>
      <c r="K200" s="31" t="s">
        <v>3</v>
      </c>
    </row>
    <row r="201" spans="1:11" ht="12.75">
      <c r="A201" s="29"/>
      <c r="B201" s="30"/>
      <c r="C201" s="31"/>
      <c r="D201" s="12"/>
      <c r="E201" s="3"/>
      <c r="F201" s="6"/>
      <c r="G201" s="29" t="s">
        <v>13</v>
      </c>
      <c r="H201" s="3">
        <f t="shared" si="16"/>
        <v>7</v>
      </c>
      <c r="I201" s="18">
        <v>0</v>
      </c>
      <c r="J201" s="31" t="s">
        <v>3</v>
      </c>
      <c r="K201" s="31" t="s">
        <v>3</v>
      </c>
    </row>
    <row r="202" spans="1:11" ht="12.75">
      <c r="A202" s="29"/>
      <c r="B202" s="30"/>
      <c r="C202" s="31"/>
      <c r="D202" s="12"/>
      <c r="E202" s="3"/>
      <c r="F202" s="6"/>
      <c r="G202" s="29" t="s">
        <v>13</v>
      </c>
      <c r="H202" s="3">
        <f t="shared" si="16"/>
        <v>8</v>
      </c>
      <c r="I202" s="18">
        <f>I54</f>
        <v>0</v>
      </c>
      <c r="J202" s="31" t="s">
        <v>3</v>
      </c>
      <c r="K202" s="31" t="s">
        <v>3</v>
      </c>
    </row>
    <row r="203" spans="1:11" ht="12.75">
      <c r="A203" s="29"/>
      <c r="B203" s="30"/>
      <c r="C203" s="31"/>
      <c r="D203" s="12"/>
      <c r="E203" s="3"/>
      <c r="F203" s="6"/>
      <c r="G203" s="29" t="s">
        <v>13</v>
      </c>
      <c r="H203" s="3">
        <f t="shared" si="16"/>
        <v>9</v>
      </c>
      <c r="I203" s="18">
        <f>I191+I190+I187+I176+I175+I174+I178+I179+I180+I184</f>
        <v>4760</v>
      </c>
      <c r="J203" s="31" t="s">
        <v>3</v>
      </c>
      <c r="K203" s="31" t="s">
        <v>3</v>
      </c>
    </row>
    <row r="204" spans="1:11" ht="12.75">
      <c r="A204" s="29"/>
      <c r="B204" s="30"/>
      <c r="C204" s="31"/>
      <c r="D204" s="12"/>
      <c r="E204" s="3"/>
      <c r="F204" s="6"/>
      <c r="G204" s="29" t="s">
        <v>13</v>
      </c>
      <c r="H204" s="3">
        <f t="shared" si="16"/>
        <v>10</v>
      </c>
      <c r="I204" s="18">
        <f>I75+I71+I20+I19+I18+I16+I15+I14+I13+I12</f>
        <v>3674</v>
      </c>
      <c r="J204" s="31" t="s">
        <v>3</v>
      </c>
      <c r="K204" s="31" t="s">
        <v>3</v>
      </c>
    </row>
    <row r="205" spans="1:11" ht="12.75">
      <c r="A205" s="29"/>
      <c r="B205" s="30"/>
      <c r="C205" s="31"/>
      <c r="D205" s="12"/>
      <c r="E205" s="3"/>
      <c r="F205" s="6"/>
      <c r="G205" s="29" t="s">
        <v>13</v>
      </c>
      <c r="H205" s="3">
        <f t="shared" si="16"/>
        <v>11</v>
      </c>
      <c r="I205" s="18">
        <f>I30+I32+I33+I116</f>
        <v>14422</v>
      </c>
      <c r="J205" s="31" t="s">
        <v>3</v>
      </c>
      <c r="K205" s="31" t="s">
        <v>3</v>
      </c>
    </row>
    <row r="206" spans="1:11" ht="12.75">
      <c r="A206" s="29"/>
      <c r="B206" s="30"/>
      <c r="C206" s="31"/>
      <c r="D206" s="12"/>
      <c r="E206" s="3"/>
      <c r="F206" s="6"/>
      <c r="G206" s="29" t="s">
        <v>13</v>
      </c>
      <c r="H206" s="3">
        <f>H205+1</f>
        <v>12</v>
      </c>
      <c r="I206" s="18">
        <f>I96+I93+I92+I91+I90+I89+I95</f>
        <v>2380</v>
      </c>
      <c r="J206" s="31" t="s">
        <v>3</v>
      </c>
      <c r="K206" s="31" t="s">
        <v>3</v>
      </c>
    </row>
    <row r="207" spans="1:11" ht="12.75">
      <c r="A207" s="29"/>
      <c r="B207" s="30"/>
      <c r="C207" s="31"/>
      <c r="D207" s="12"/>
      <c r="E207" s="31"/>
      <c r="F207" s="32"/>
      <c r="G207" s="29" t="s">
        <v>2</v>
      </c>
      <c r="H207" s="31" t="s">
        <v>3</v>
      </c>
      <c r="I207" s="33">
        <f>SUM(I195:I206)</f>
        <v>132419</v>
      </c>
      <c r="J207" s="31" t="s">
        <v>3</v>
      </c>
      <c r="K207" s="31" t="s">
        <v>3</v>
      </c>
    </row>
    <row r="209" spans="1:6" s="35" customFormat="1" ht="15.75">
      <c r="A209" s="34"/>
      <c r="B209" s="83" t="s">
        <v>234</v>
      </c>
      <c r="C209" s="83"/>
      <c r="D209" s="83"/>
      <c r="E209" s="83"/>
      <c r="F209" s="83"/>
    </row>
    <row r="210" spans="1:6" s="37" customFormat="1" ht="15.75">
      <c r="A210" s="36"/>
      <c r="B210" s="83" t="s">
        <v>21</v>
      </c>
      <c r="C210" s="83"/>
      <c r="D210" s="83"/>
      <c r="E210" s="83"/>
      <c r="F210" s="83"/>
    </row>
    <row r="211" spans="1:3" s="37" customFormat="1" ht="15.75" customHeight="1">
      <c r="A211" s="36"/>
      <c r="B211" s="38" t="s">
        <v>22</v>
      </c>
      <c r="C211" s="39"/>
    </row>
    <row r="212" spans="1:3" s="37" customFormat="1" ht="15.75">
      <c r="A212" s="36"/>
      <c r="B212" s="40" t="s">
        <v>23</v>
      </c>
      <c r="C212" s="41"/>
    </row>
  </sheetData>
  <sheetProtection/>
  <mergeCells count="62">
    <mergeCell ref="B69:C69"/>
    <mergeCell ref="B94:C94"/>
    <mergeCell ref="B114:C114"/>
    <mergeCell ref="A159:B159"/>
    <mergeCell ref="B105:H105"/>
    <mergeCell ref="A97:B97"/>
    <mergeCell ref="A145:B145"/>
    <mergeCell ref="B160:H160"/>
    <mergeCell ref="A171:B171"/>
    <mergeCell ref="B157:H157"/>
    <mergeCell ref="B146:H146"/>
    <mergeCell ref="B177:C177"/>
    <mergeCell ref="B209:F209"/>
    <mergeCell ref="B210:F210"/>
    <mergeCell ref="B25:B26"/>
    <mergeCell ref="B137:H137"/>
    <mergeCell ref="A142:B142"/>
    <mergeCell ref="B118:H118"/>
    <mergeCell ref="A136:B136"/>
    <mergeCell ref="B108:H108"/>
    <mergeCell ref="A117:B117"/>
    <mergeCell ref="A152:B152"/>
    <mergeCell ref="A194:K194"/>
    <mergeCell ref="F5:I5"/>
    <mergeCell ref="B189:H189"/>
    <mergeCell ref="A107:B107"/>
    <mergeCell ref="B98:H98"/>
    <mergeCell ref="A104:B104"/>
    <mergeCell ref="B153:H153"/>
    <mergeCell ref="A156:B156"/>
    <mergeCell ref="A40:B40"/>
    <mergeCell ref="B186:H186"/>
    <mergeCell ref="A193:B193"/>
    <mergeCell ref="A2:K2"/>
    <mergeCell ref="A5:E5"/>
    <mergeCell ref="A3:K3"/>
    <mergeCell ref="A4:K4"/>
    <mergeCell ref="K5:K6"/>
    <mergeCell ref="B82:H82"/>
    <mergeCell ref="A81:B81"/>
    <mergeCell ref="B44:H44"/>
    <mergeCell ref="J5:J6"/>
    <mergeCell ref="B57:C57"/>
    <mergeCell ref="B27:C27"/>
    <mergeCell ref="A47:B47"/>
    <mergeCell ref="B48:H48"/>
    <mergeCell ref="B41:H41"/>
    <mergeCell ref="A192:B192"/>
    <mergeCell ref="A188:B188"/>
    <mergeCell ref="B172:H172"/>
    <mergeCell ref="A185:B185"/>
    <mergeCell ref="B143:H143"/>
    <mergeCell ref="A43:B43"/>
    <mergeCell ref="A61:B61"/>
    <mergeCell ref="B62:H62"/>
    <mergeCell ref="A78:B78"/>
    <mergeCell ref="B79:H79"/>
    <mergeCell ref="B8:H8"/>
    <mergeCell ref="A10:B10"/>
    <mergeCell ref="B11:H11"/>
    <mergeCell ref="A34:B34"/>
    <mergeCell ref="B35:H35"/>
  </mergeCells>
  <printOptions/>
  <pageMargins left="0.1968503937007874" right="0.1968503937007874" top="0.1968503937007874" bottom="0.1968503937007874" header="0" footer="0.15748031496062992"/>
  <pageSetup firstPageNumber="1" useFirstPageNumber="1" fitToHeight="0" fitToWidth="1"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MYSorokina</dc:creator>
  <cp:keywords/>
  <dc:description/>
  <cp:lastModifiedBy>SEM</cp:lastModifiedBy>
  <cp:lastPrinted>2020-01-27T11:46:43Z</cp:lastPrinted>
  <dcterms:created xsi:type="dcterms:W3CDTF">2010-11-05T15:28:55Z</dcterms:created>
  <dcterms:modified xsi:type="dcterms:W3CDTF">2020-01-27T12:08:32Z</dcterms:modified>
  <cp:category/>
  <cp:version/>
  <cp:contentType/>
  <cp:contentStatus/>
</cp:coreProperties>
</file>